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8820" windowHeight="6315" activeTab="1"/>
  </bookViews>
  <sheets>
    <sheet name="es2" sheetId="1" r:id="rId1"/>
    <sheet name="es3" sheetId="2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</workbook>
</file>

<file path=xl/calcChain.xml><?xml version="1.0" encoding="utf-8"?>
<calcChain xmlns="http://schemas.openxmlformats.org/spreadsheetml/2006/main">
  <c r="H6" i="2" l="1"/>
  <c r="C13" i="2"/>
  <c r="C11" i="2"/>
  <c r="C10" i="2"/>
  <c r="C9" i="2"/>
  <c r="C8" i="2"/>
  <c r="F8" i="2"/>
  <c r="B8" i="2"/>
  <c r="E8" i="2"/>
  <c r="G8" i="2"/>
  <c r="G6" i="2"/>
  <c r="F6" i="2"/>
  <c r="E6" i="2"/>
  <c r="C6" i="2"/>
  <c r="B6" i="2"/>
  <c r="I19" i="1" l="1"/>
  <c r="B25" i="1" l="1"/>
  <c r="F25" i="1"/>
  <c r="I10" i="1" l="1"/>
  <c r="B26" i="1"/>
  <c r="D10" i="1"/>
  <c r="I15" i="1"/>
  <c r="I6" i="1"/>
  <c r="D8" i="1"/>
  <c r="C8" i="1"/>
  <c r="G21" i="1"/>
  <c r="F21" i="1"/>
  <c r="E21" i="1"/>
  <c r="D21" i="1"/>
  <c r="C21" i="1"/>
  <c r="H21" i="1" s="1"/>
  <c r="E12" i="1"/>
  <c r="F12" i="1"/>
  <c r="G12" i="1"/>
  <c r="D12" i="1"/>
  <c r="B20" i="1"/>
  <c r="B11" i="1"/>
  <c r="G19" i="1"/>
  <c r="E19" i="1"/>
  <c r="F19" i="1"/>
  <c r="B15" i="1"/>
  <c r="G10" i="1"/>
  <c r="E10" i="1"/>
  <c r="F10" i="1"/>
  <c r="D16" i="1"/>
  <c r="E16" i="1"/>
  <c r="F16" i="1"/>
  <c r="G16" i="1"/>
  <c r="C16" i="1"/>
  <c r="B14" i="1"/>
  <c r="B6" i="1"/>
  <c r="B5" i="1"/>
  <c r="D17" i="1" l="1"/>
  <c r="C17" i="1" s="1"/>
  <c r="C18" i="1" s="1"/>
  <c r="E17" i="1"/>
  <c r="E18" i="1" s="1"/>
  <c r="G17" i="1"/>
  <c r="F17" i="1"/>
  <c r="F18" i="1" s="1"/>
  <c r="D9" i="1"/>
  <c r="D18" i="1" l="1"/>
  <c r="D19" i="1" s="1"/>
  <c r="I17" i="1"/>
  <c r="G18" i="1"/>
  <c r="C9" i="1"/>
  <c r="C12" i="1" s="1"/>
  <c r="H12" i="1" s="1"/>
  <c r="B23" i="1" s="1"/>
  <c r="E8" i="1"/>
  <c r="E9" i="1" s="1"/>
  <c r="F8" i="1"/>
  <c r="F9" i="1" s="1"/>
  <c r="G8" i="1"/>
  <c r="G9" i="1" s="1"/>
  <c r="I8" i="1" l="1"/>
</calcChain>
</file>

<file path=xl/sharedStrings.xml><?xml version="1.0" encoding="utf-8"?>
<sst xmlns="http://schemas.openxmlformats.org/spreadsheetml/2006/main" count="46" uniqueCount="36">
  <si>
    <t>nodi</t>
  </si>
  <si>
    <t>probab</t>
  </si>
  <si>
    <t>alfa</t>
  </si>
  <si>
    <t>beta</t>
  </si>
  <si>
    <t>term</t>
  </si>
  <si>
    <t>CPU</t>
  </si>
  <si>
    <t>D1</t>
  </si>
  <si>
    <t>D2</t>
  </si>
  <si>
    <t>D3</t>
  </si>
  <si>
    <t>Visite</t>
  </si>
  <si>
    <t>serv</t>
  </si>
  <si>
    <t>Domande</t>
  </si>
  <si>
    <t>X</t>
  </si>
  <si>
    <t>Utilizzo</t>
  </si>
  <si>
    <t>Xmax</t>
  </si>
  <si>
    <t>resp</t>
  </si>
  <si>
    <t>incr. Resp</t>
  </si>
  <si>
    <t>prob. No Term</t>
  </si>
  <si>
    <t>Max beta</t>
  </si>
  <si>
    <t>Max U(CPU)</t>
  </si>
  <si>
    <t>tipo</t>
  </si>
  <si>
    <t>t</t>
  </si>
  <si>
    <t>MTTF</t>
  </si>
  <si>
    <t>TOT</t>
  </si>
  <si>
    <t>target</t>
  </si>
  <si>
    <t>A</t>
  </si>
  <si>
    <t>MTTR</t>
  </si>
  <si>
    <t>WS</t>
  </si>
  <si>
    <t>BAL</t>
  </si>
  <si>
    <t>DB</t>
  </si>
  <si>
    <t>RAID6</t>
  </si>
  <si>
    <t>R(t)</t>
  </si>
  <si>
    <t>2WS</t>
  </si>
  <si>
    <t>imporve</t>
  </si>
  <si>
    <t>DT</t>
  </si>
  <si>
    <t>DT(mesi)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</si>
</sst>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0" xfId="0" applyFill="1" applyBorder="1"/>
    <xf numFmtId="0" fontId="0" fillId="2" borderId="1" xfId="0" applyFill="1" applyBorder="1"/>
    <xf numFmtId="0" fontId="0" fillId="3" borderId="0" xfId="0" applyFill="1" applyBorder="1"/>
    <xf numFmtId="0" fontId="0" fillId="2" borderId="0" xfId="0" applyFill="1"/>
  </cellXfs>
  <cellStyles count="1">
    <cellStyle name="Normale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N6" sqref="N6"/>
    </sheetView>
  </sheetViews>
  <sheetFormatPr defaultRowHeight="15" x14ac:dyDescent="0.25"/>
  <cols>
    <col min="1" max="1" width="10.85546875" bestFit="1" customWidth="1"/>
    <col min="4" max="4" width="9.28515625" bestFit="1" customWidth="1"/>
    <col min="8" max="8" width="12.85546875" bestFit="1" customWidth="1"/>
  </cols>
  <sheetData>
    <row r="1" spans="1:12" x14ac:dyDescent="0.25">
      <c r="A1" s="2" t="s">
        <v>12</v>
      </c>
      <c r="B1">
        <v>3.6</v>
      </c>
    </row>
    <row r="2" spans="1:12" x14ac:dyDescent="0.25">
      <c r="A2" t="s">
        <v>0</v>
      </c>
      <c r="C2">
        <v>0</v>
      </c>
      <c r="D2">
        <v>1</v>
      </c>
      <c r="E2">
        <v>2</v>
      </c>
      <c r="F2">
        <v>3</v>
      </c>
      <c r="G2">
        <v>4</v>
      </c>
    </row>
    <row r="3" spans="1:12" ht="15.75" thickBot="1" x14ac:dyDescent="0.3">
      <c r="A3" t="s">
        <v>20</v>
      </c>
      <c r="C3" t="s">
        <v>4</v>
      </c>
      <c r="D3" t="s">
        <v>5</v>
      </c>
      <c r="E3" t="s">
        <v>6</v>
      </c>
      <c r="F3" t="s">
        <v>7</v>
      </c>
      <c r="G3" t="s">
        <v>8</v>
      </c>
    </row>
    <row r="4" spans="1:12" x14ac:dyDescent="0.25">
      <c r="A4" s="3" t="s">
        <v>1</v>
      </c>
      <c r="B4" s="4"/>
      <c r="C4" s="4"/>
      <c r="D4" s="4"/>
      <c r="E4" s="4">
        <v>0.5</v>
      </c>
      <c r="F4" s="4">
        <v>0.3</v>
      </c>
      <c r="G4" s="5">
        <v>0.2</v>
      </c>
      <c r="H4" s="7"/>
    </row>
    <row r="5" spans="1:12" x14ac:dyDescent="0.25">
      <c r="A5" s="6" t="s">
        <v>2</v>
      </c>
      <c r="B5" s="14">
        <f>8.5/10</f>
        <v>0.85</v>
      </c>
      <c r="C5" s="7"/>
      <c r="D5" s="7"/>
      <c r="E5" s="7"/>
      <c r="F5" s="7"/>
      <c r="G5" s="8"/>
      <c r="H5" s="7"/>
    </row>
    <row r="6" spans="1:12" x14ac:dyDescent="0.25">
      <c r="A6" s="6" t="s">
        <v>3</v>
      </c>
      <c r="B6" s="14">
        <f>1/10</f>
        <v>0.1</v>
      </c>
      <c r="C6" s="7"/>
      <c r="D6" s="7"/>
      <c r="E6" s="7"/>
      <c r="F6" s="7"/>
      <c r="G6" s="8"/>
      <c r="H6" s="7"/>
      <c r="I6" s="1">
        <f>1-B5-B6</f>
        <v>5.0000000000000017E-2</v>
      </c>
    </row>
    <row r="7" spans="1:12" x14ac:dyDescent="0.25">
      <c r="A7" s="6" t="s">
        <v>10</v>
      </c>
      <c r="B7" s="7"/>
      <c r="C7" s="7">
        <v>15</v>
      </c>
      <c r="D7" s="7">
        <v>0.01</v>
      </c>
      <c r="E7" s="7">
        <v>1.4999999999999999E-2</v>
      </c>
      <c r="F7" s="7">
        <v>1.4999999999999999E-2</v>
      </c>
      <c r="G7" s="8">
        <v>0.03</v>
      </c>
      <c r="H7" s="7"/>
    </row>
    <row r="8" spans="1:12" x14ac:dyDescent="0.25">
      <c r="A8" s="6" t="s">
        <v>9</v>
      </c>
      <c r="B8" s="7"/>
      <c r="C8" s="7">
        <f>B6*D8</f>
        <v>1.9999999999999993</v>
      </c>
      <c r="D8" s="7">
        <f>1/(1-B5-B6)</f>
        <v>19.999999999999993</v>
      </c>
      <c r="E8" s="7">
        <f>$D$8*E4</f>
        <v>9.9999999999999964</v>
      </c>
      <c r="F8" s="7">
        <f>$D$8*F4</f>
        <v>5.9999999999999973</v>
      </c>
      <c r="G8" s="8">
        <f>$D$8*G4</f>
        <v>3.9999999999999987</v>
      </c>
      <c r="H8" s="7"/>
      <c r="I8" s="1">
        <f>SUM(E8:G8)</f>
        <v>19.999999999999993</v>
      </c>
    </row>
    <row r="9" spans="1:12" ht="15.75" thickBot="1" x14ac:dyDescent="0.3">
      <c r="A9" s="6" t="s">
        <v>11</v>
      </c>
      <c r="B9" s="7"/>
      <c r="C9" s="7">
        <f>C7*C8</f>
        <v>29.999999999999989</v>
      </c>
      <c r="D9" s="7">
        <f t="shared" ref="D9:G9" si="0">D7*D8</f>
        <v>0.19999999999999993</v>
      </c>
      <c r="E9" s="7">
        <f t="shared" si="0"/>
        <v>0.14999999999999994</v>
      </c>
      <c r="F9" s="7">
        <f t="shared" si="0"/>
        <v>8.9999999999999955E-2</v>
      </c>
      <c r="G9" s="8">
        <f t="shared" si="0"/>
        <v>0.11999999999999995</v>
      </c>
      <c r="H9" s="7"/>
    </row>
    <row r="10" spans="1:12" ht="15.75" thickBot="1" x14ac:dyDescent="0.3">
      <c r="A10" s="6" t="s">
        <v>13</v>
      </c>
      <c r="B10" s="7"/>
      <c r="C10" s="7"/>
      <c r="D10" s="7">
        <f>$B$1*D9</f>
        <v>0.71999999999999975</v>
      </c>
      <c r="E10" s="7">
        <f t="shared" ref="E10:F10" si="1">$B$1*E9</f>
        <v>0.53999999999999981</v>
      </c>
      <c r="F10" s="7">
        <f t="shared" si="1"/>
        <v>0.32399999999999984</v>
      </c>
      <c r="G10" s="8">
        <f>$B$1*G9</f>
        <v>0.43199999999999983</v>
      </c>
      <c r="H10" s="7" t="s">
        <v>17</v>
      </c>
      <c r="I10" s="13">
        <f>(1-B5-B6)/(1-B5)</f>
        <v>0.33333333333333337</v>
      </c>
    </row>
    <row r="11" spans="1:12" ht="15.75" thickBot="1" x14ac:dyDescent="0.3">
      <c r="A11" s="6" t="s">
        <v>14</v>
      </c>
      <c r="B11" s="7">
        <f>$B$1/D10</f>
        <v>5.0000000000000018</v>
      </c>
      <c r="C11" s="7"/>
      <c r="D11" s="7"/>
      <c r="E11" s="7"/>
      <c r="F11" s="7"/>
      <c r="G11" s="8"/>
      <c r="H11" s="7"/>
    </row>
    <row r="12" spans="1:12" ht="15.75" thickBot="1" x14ac:dyDescent="0.3">
      <c r="A12" s="9" t="s">
        <v>15</v>
      </c>
      <c r="B12" s="10"/>
      <c r="C12" s="10">
        <f>C9</f>
        <v>29.999999999999989</v>
      </c>
      <c r="D12" s="10">
        <f>D9/(1-D10)</f>
        <v>0.71428571428571341</v>
      </c>
      <c r="E12" s="10">
        <f t="shared" ref="E12:G12" si="2">E9/(1-E10)</f>
        <v>0.32608695652173886</v>
      </c>
      <c r="F12" s="10">
        <f t="shared" si="2"/>
        <v>0.13313609467455612</v>
      </c>
      <c r="G12" s="11">
        <f t="shared" si="2"/>
        <v>0.21126760563380267</v>
      </c>
      <c r="H12" s="13">
        <f>SUM(C12:G12)</f>
        <v>31.384776371115798</v>
      </c>
      <c r="L12">
        <v>2</v>
      </c>
    </row>
    <row r="13" spans="1:12" x14ac:dyDescent="0.25">
      <c r="A13" s="3" t="s">
        <v>1</v>
      </c>
      <c r="B13" s="4"/>
      <c r="C13" s="4"/>
      <c r="D13" s="4"/>
      <c r="E13" s="4">
        <v>0.5</v>
      </c>
      <c r="F13" s="4">
        <v>0.3</v>
      </c>
      <c r="G13" s="5">
        <v>0.2</v>
      </c>
      <c r="H13" s="7"/>
    </row>
    <row r="14" spans="1:12" x14ac:dyDescent="0.25">
      <c r="A14" s="6" t="s">
        <v>2</v>
      </c>
      <c r="B14" s="14">
        <f>8.5/10</f>
        <v>0.85</v>
      </c>
      <c r="C14" s="7"/>
      <c r="D14" s="7"/>
      <c r="E14" s="7"/>
      <c r="F14" s="7"/>
      <c r="G14" s="8"/>
    </row>
    <row r="15" spans="1:12" x14ac:dyDescent="0.25">
      <c r="A15" s="6" t="s">
        <v>3</v>
      </c>
      <c r="B15" s="14">
        <f>1.1/10</f>
        <v>0.11000000000000001</v>
      </c>
      <c r="C15" s="7"/>
      <c r="D15" s="7"/>
      <c r="E15" s="7"/>
      <c r="F15" s="7"/>
      <c r="G15" s="8"/>
      <c r="I15" s="1">
        <f>1-B14-B15</f>
        <v>4.0000000000000008E-2</v>
      </c>
    </row>
    <row r="16" spans="1:12" x14ac:dyDescent="0.25">
      <c r="A16" s="6" t="s">
        <v>10</v>
      </c>
      <c r="B16" s="7"/>
      <c r="C16" s="7">
        <f>C7</f>
        <v>15</v>
      </c>
      <c r="D16" s="7">
        <f t="shared" ref="D16:G16" si="3">D7</f>
        <v>0.01</v>
      </c>
      <c r="E16" s="7">
        <f t="shared" si="3"/>
        <v>1.4999999999999999E-2</v>
      </c>
      <c r="F16" s="7">
        <f t="shared" si="3"/>
        <v>1.4999999999999999E-2</v>
      </c>
      <c r="G16" s="8">
        <f t="shared" si="3"/>
        <v>0.03</v>
      </c>
    </row>
    <row r="17" spans="1:9" x14ac:dyDescent="0.25">
      <c r="A17" s="6" t="s">
        <v>9</v>
      </c>
      <c r="B17" s="7"/>
      <c r="C17" s="7">
        <f>B15*D17</f>
        <v>2.75</v>
      </c>
      <c r="D17" s="7">
        <f>1/(1-B14-B15)</f>
        <v>24.999999999999996</v>
      </c>
      <c r="E17" s="7">
        <f>$D$17*E13</f>
        <v>12.499999999999998</v>
      </c>
      <c r="F17" s="7">
        <f>$D$17*F13</f>
        <v>7.4999999999999982</v>
      </c>
      <c r="G17" s="8">
        <f>$D$17*G13</f>
        <v>5</v>
      </c>
      <c r="I17" s="1">
        <f>SUM(E17:G17)</f>
        <v>24.999999999999996</v>
      </c>
    </row>
    <row r="18" spans="1:9" x14ac:dyDescent="0.25">
      <c r="A18" s="6" t="s">
        <v>11</v>
      </c>
      <c r="B18" s="7"/>
      <c r="C18" s="7">
        <f>C16*C17</f>
        <v>41.25</v>
      </c>
      <c r="D18" s="7">
        <f t="shared" ref="D18:G18" si="4">D16*D17</f>
        <v>0.24999999999999997</v>
      </c>
      <c r="E18" s="7">
        <f t="shared" si="4"/>
        <v>0.18749999999999997</v>
      </c>
      <c r="F18" s="7">
        <f t="shared" si="4"/>
        <v>0.11249999999999998</v>
      </c>
      <c r="G18" s="8">
        <f t="shared" si="4"/>
        <v>0.15</v>
      </c>
    </row>
    <row r="19" spans="1:9" x14ac:dyDescent="0.25">
      <c r="A19" s="6" t="s">
        <v>13</v>
      </c>
      <c r="B19" s="7"/>
      <c r="C19" s="7"/>
      <c r="D19" s="7">
        <f>$B$1*D18</f>
        <v>0.89999999999999991</v>
      </c>
      <c r="E19" s="7">
        <f t="shared" ref="E19:F19" si="5">$B$1*E18</f>
        <v>0.67499999999999993</v>
      </c>
      <c r="F19" s="7">
        <f t="shared" si="5"/>
        <v>0.40499999999999992</v>
      </c>
      <c r="G19" s="8">
        <f>$B$1*G18</f>
        <v>0.54</v>
      </c>
      <c r="H19" s="7" t="s">
        <v>17</v>
      </c>
      <c r="I19" s="12">
        <f>(1-B5-B6)/(1-B5)</f>
        <v>0.33333333333333337</v>
      </c>
    </row>
    <row r="20" spans="1:9" ht="15.75" thickBot="1" x14ac:dyDescent="0.3">
      <c r="A20" s="6" t="s">
        <v>14</v>
      </c>
      <c r="B20" s="12">
        <f>$B$1/D19</f>
        <v>4.0000000000000009</v>
      </c>
      <c r="C20" s="7"/>
      <c r="D20" s="7"/>
      <c r="E20" s="7"/>
      <c r="F20" s="7"/>
      <c r="G20" s="8"/>
    </row>
    <row r="21" spans="1:9" ht="15.75" thickBot="1" x14ac:dyDescent="0.3">
      <c r="A21" s="9" t="s">
        <v>15</v>
      </c>
      <c r="B21" s="10"/>
      <c r="C21" s="10">
        <f>C18</f>
        <v>41.25</v>
      </c>
      <c r="D21" s="10">
        <f>D18/(1-D19)</f>
        <v>2.4999999999999973</v>
      </c>
      <c r="E21" s="10">
        <f t="shared" ref="E21:G21" si="6">E18/(1-E19)</f>
        <v>0.57692307692307676</v>
      </c>
      <c r="F21" s="10">
        <f t="shared" si="6"/>
        <v>0.18907563025210078</v>
      </c>
      <c r="G21" s="11">
        <f t="shared" si="6"/>
        <v>0.32608695652173914</v>
      </c>
      <c r="H21" s="13">
        <f>SUM(C21:G21)</f>
        <v>44.842085663696921</v>
      </c>
    </row>
    <row r="22" spans="1:9" ht="15.75" thickBot="1" x14ac:dyDescent="0.3"/>
    <row r="23" spans="1:9" ht="15.75" thickBot="1" x14ac:dyDescent="0.3">
      <c r="A23" t="s">
        <v>16</v>
      </c>
      <c r="B23" s="13">
        <f>(H21-H12)/H12</f>
        <v>0.42878461625637787</v>
      </c>
    </row>
    <row r="24" spans="1:9" ht="15.75" thickBot="1" x14ac:dyDescent="0.3"/>
    <row r="25" spans="1:9" ht="15.75" thickBot="1" x14ac:dyDescent="0.3">
      <c r="A25" t="s">
        <v>18</v>
      </c>
      <c r="B25" s="13">
        <f>1-B5-D7*B1</f>
        <v>0.11400000000000002</v>
      </c>
      <c r="F25">
        <f>1-B5-B1*D7</f>
        <v>0.11400000000000002</v>
      </c>
    </row>
    <row r="26" spans="1:9" x14ac:dyDescent="0.25">
      <c r="A26" t="s">
        <v>19</v>
      </c>
      <c r="B26" s="1">
        <f>D7/(1-B14-B25)</f>
        <v>0.27777777777777773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3"/>
  <sheetViews>
    <sheetView tabSelected="1" workbookViewId="0">
      <selection activeCell="H7" sqref="H7"/>
    </sheetView>
  </sheetViews>
  <sheetFormatPr defaultRowHeight="15" x14ac:dyDescent="0.25"/>
  <cols>
    <col min="2" max="3" width="12" bestFit="1" customWidth="1"/>
  </cols>
  <sheetData>
    <row r="3" spans="1:8" x14ac:dyDescent="0.25">
      <c r="B3" t="s">
        <v>28</v>
      </c>
      <c r="C3" t="s">
        <v>27</v>
      </c>
      <c r="D3" t="s">
        <v>29</v>
      </c>
      <c r="E3" t="s">
        <v>30</v>
      </c>
      <c r="F3" t="s">
        <v>32</v>
      </c>
      <c r="G3" t="s">
        <v>23</v>
      </c>
    </row>
    <row r="4" spans="1:8" x14ac:dyDescent="0.25">
      <c r="A4" t="s">
        <v>21</v>
      </c>
      <c r="B4">
        <v>1</v>
      </c>
      <c r="C4">
        <v>1</v>
      </c>
    </row>
    <row r="5" spans="1:8" x14ac:dyDescent="0.25">
      <c r="A5" t="s">
        <v>31</v>
      </c>
      <c r="B5">
        <v>0.5</v>
      </c>
      <c r="C5">
        <v>0.5</v>
      </c>
    </row>
    <row r="6" spans="1:8" x14ac:dyDescent="0.25">
      <c r="A6" t="s">
        <v>22</v>
      </c>
      <c r="B6">
        <f>-B4/LN(1-B5)</f>
        <v>1.4426950408889634</v>
      </c>
      <c r="C6">
        <f>-C4/LN(1-C5)</f>
        <v>1.4426950408889634</v>
      </c>
      <c r="D6">
        <v>2</v>
      </c>
      <c r="E6">
        <f>D6*(1/4+1/3+1/2)</f>
        <v>2.1666666666666665</v>
      </c>
      <c r="F6">
        <f>C6*3/2</f>
        <v>2.1640425613334449</v>
      </c>
      <c r="G6" s="15">
        <f>1/(1/F6+1/E6+1/B6)</f>
        <v>0.61851190196963735</v>
      </c>
      <c r="H6">
        <f>G6*365*60</f>
        <v>13545.410653135057</v>
      </c>
    </row>
    <row r="7" spans="1:8" x14ac:dyDescent="0.25">
      <c r="A7" t="s">
        <v>33</v>
      </c>
      <c r="G7">
        <v>0.3</v>
      </c>
    </row>
    <row r="8" spans="1:8" x14ac:dyDescent="0.25">
      <c r="A8" t="s">
        <v>24</v>
      </c>
      <c r="B8">
        <f>B6</f>
        <v>1.4426950408889634</v>
      </c>
      <c r="C8">
        <f>C6</f>
        <v>1.4426950408889634</v>
      </c>
      <c r="E8">
        <f>E6</f>
        <v>2.1666666666666665</v>
      </c>
      <c r="F8">
        <f>1/(1/G8-1/E8-1/B8)</f>
        <v>11.236690467582907</v>
      </c>
      <c r="G8">
        <f>G6*(1+G7)</f>
        <v>0.80406547256052863</v>
      </c>
    </row>
    <row r="9" spans="1:8" x14ac:dyDescent="0.25">
      <c r="A9" t="s">
        <v>26</v>
      </c>
      <c r="C9">
        <f>C8*C8/2/F8</f>
        <v>9.2614857862740665E-2</v>
      </c>
    </row>
    <row r="10" spans="1:8" x14ac:dyDescent="0.25">
      <c r="A10" t="s">
        <v>34</v>
      </c>
      <c r="C10" s="15">
        <f>C9*2</f>
        <v>0.18522971572548133</v>
      </c>
    </row>
    <row r="11" spans="1:8" x14ac:dyDescent="0.25">
      <c r="A11" t="s">
        <v>35</v>
      </c>
      <c r="C11" s="15">
        <f>C10*12</f>
        <v>2.2227565887057761</v>
      </c>
    </row>
    <row r="13" spans="1:8" x14ac:dyDescent="0.25">
      <c r="A13" t="s">
        <v>25</v>
      </c>
      <c r="C13" s="15">
        <f>G8/(G8+C9)</f>
        <v>0.89671362834621038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es2</vt:lpstr>
      <vt:lpstr>es3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2017-09-25T21:55:56Z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fe20ca97-5c21-4761-b779-ebce31f9c740</vt:lpwstr>
  </property>
</Properties>
</file>