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9195"/>
  </bookViews>
  <sheets>
    <sheet name="es1" sheetId="3" r:id="rId1"/>
    <sheet name="es2" sheetId="1" r:id="rId2"/>
    <sheet name="es3" sheetId="2" r:id="rId3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52511"/>
</workbook>
</file>

<file path=xl/calcChain.xml><?xml version="1.0" encoding="utf-8"?>
<calcChain xmlns="http://schemas.openxmlformats.org/spreadsheetml/2006/main">
  <c r="G12" i="3" l="1"/>
  <c r="G14" i="3" s="1"/>
  <c r="G11" i="3"/>
  <c r="G6" i="3"/>
  <c r="G5" i="3"/>
  <c r="G4" i="3"/>
  <c r="G3" i="3"/>
  <c r="G8" i="3" s="1"/>
  <c r="G2" i="3"/>
  <c r="F3" i="3"/>
  <c r="F2" i="3"/>
  <c r="F6" i="3"/>
  <c r="F5" i="3"/>
  <c r="F4" i="3"/>
  <c r="B11" i="3"/>
  <c r="D6" i="3"/>
  <c r="D8" i="3" s="1"/>
  <c r="D5" i="3"/>
  <c r="D4" i="3"/>
  <c r="D3" i="3"/>
  <c r="D2" i="3"/>
  <c r="B12" i="3" l="1"/>
  <c r="L8" i="2"/>
  <c r="L4" i="2" s="1"/>
  <c r="F4" i="2"/>
  <c r="D4" i="2"/>
  <c r="M8" i="2" s="1"/>
  <c r="M4" i="2" s="1"/>
  <c r="G4" i="2" l="1"/>
  <c r="I4" i="2" s="1"/>
  <c r="I6" i="2" s="1"/>
  <c r="N4" i="2"/>
  <c r="N6" i="2" s="1"/>
  <c r="C21" i="1"/>
  <c r="L20" i="1"/>
  <c r="R8" i="1"/>
  <c r="S9" i="1"/>
  <c r="S8" i="1"/>
  <c r="C19" i="1"/>
  <c r="C20" i="1"/>
  <c r="C22" i="1"/>
  <c r="C23" i="1"/>
  <c r="C24" i="1"/>
  <c r="C16" i="1"/>
  <c r="C17" i="1"/>
  <c r="C18" i="1"/>
  <c r="C15" i="1"/>
  <c r="B20" i="1"/>
  <c r="B18" i="1"/>
  <c r="L21" i="1"/>
  <c r="L22" i="1"/>
  <c r="L23" i="1"/>
  <c r="L19" i="1"/>
  <c r="L16" i="1"/>
  <c r="L17" i="1"/>
  <c r="L18" i="1"/>
  <c r="L15" i="1"/>
  <c r="K19" i="1"/>
  <c r="K7" i="1" l="1"/>
  <c r="B12" i="1"/>
  <c r="Q6" i="1"/>
  <c r="K6" i="1"/>
  <c r="Q5" i="1"/>
  <c r="H6" i="1"/>
  <c r="D6" i="1" s="1"/>
  <c r="D8" i="1" s="1"/>
  <c r="D9" i="1" s="1"/>
  <c r="H5" i="1"/>
  <c r="B6" i="1"/>
  <c r="B8" i="1" s="1"/>
  <c r="K8" i="1" l="1"/>
  <c r="K9" i="1" s="1"/>
  <c r="K11" i="1" s="1"/>
  <c r="B9" i="1"/>
  <c r="C6" i="1"/>
  <c r="C8" i="1" s="1"/>
  <c r="C9" i="1" s="1"/>
  <c r="B11" i="1" s="1"/>
  <c r="L6" i="1"/>
  <c r="L8" i="1" s="1"/>
  <c r="L9" i="1" s="1"/>
  <c r="M6" i="1"/>
  <c r="M8" i="1" s="1"/>
  <c r="M9" i="1" s="1"/>
  <c r="N6" i="1"/>
  <c r="N8" i="1" s="1"/>
  <c r="N9" i="1" s="1"/>
  <c r="O6" i="1"/>
  <c r="O8" i="1" s="1"/>
  <c r="O9" i="1" s="1"/>
  <c r="F6" i="1"/>
  <c r="F8" i="1" s="1"/>
  <c r="F9" i="1" s="1"/>
  <c r="E6" i="1"/>
  <c r="E8" i="1" s="1"/>
  <c r="E9" i="1" s="1"/>
  <c r="P8" i="1" l="1"/>
  <c r="K12" i="1" s="1"/>
  <c r="G8" i="1"/>
</calcChain>
</file>

<file path=xl/sharedStrings.xml><?xml version="1.0" encoding="utf-8"?>
<sst xmlns="http://schemas.openxmlformats.org/spreadsheetml/2006/main" count="62" uniqueCount="42">
  <si>
    <t>p</t>
  </si>
  <si>
    <t>CPU</t>
  </si>
  <si>
    <t>disco1</t>
  </si>
  <si>
    <t>disco2</t>
  </si>
  <si>
    <t>disco3</t>
  </si>
  <si>
    <t>disco4</t>
  </si>
  <si>
    <t>visite</t>
  </si>
  <si>
    <t>ripartizione</t>
  </si>
  <si>
    <t>serv</t>
  </si>
  <si>
    <t>domande</t>
  </si>
  <si>
    <t>num CP</t>
  </si>
  <si>
    <t>D/numCP</t>
  </si>
  <si>
    <t>Xmax</t>
  </si>
  <si>
    <t>N*</t>
  </si>
  <si>
    <t>Z</t>
  </si>
  <si>
    <t>N</t>
  </si>
  <si>
    <t>R</t>
  </si>
  <si>
    <t>DISK</t>
  </si>
  <si>
    <t>t</t>
  </si>
  <si>
    <t>MTTF</t>
  </si>
  <si>
    <t>RAID5</t>
  </si>
  <si>
    <t>MTTR</t>
  </si>
  <si>
    <t>2CPU</t>
  </si>
  <si>
    <t>TOT</t>
  </si>
  <si>
    <t>AV</t>
  </si>
  <si>
    <t>RAID5'</t>
  </si>
  <si>
    <t>2CPU'</t>
  </si>
  <si>
    <t>P</t>
  </si>
  <si>
    <t>TOT'</t>
  </si>
  <si>
    <t>ALU</t>
  </si>
  <si>
    <t>LOAD</t>
  </si>
  <si>
    <t>STORE</t>
  </si>
  <si>
    <t>BANCH</t>
  </si>
  <si>
    <t>JUMP</t>
  </si>
  <si>
    <t>f</t>
  </si>
  <si>
    <t>CPI</t>
  </si>
  <si>
    <t>media</t>
  </si>
  <si>
    <t>MIPS</t>
  </si>
  <si>
    <t>Tck</t>
  </si>
  <si>
    <t>f2</t>
  </si>
  <si>
    <t>CPI2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</si>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</sst>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3" borderId="0" xfId="0" applyFill="1"/>
    <xf numFmtId="0" fontId="0" fillId="2" borderId="1" xfId="0" applyFill="1" applyBorder="1"/>
    <xf numFmtId="0" fontId="0" fillId="4" borderId="0" xfId="0" applyFill="1"/>
    <xf numFmtId="0" fontId="0" fillId="5" borderId="0" xfId="0" applyFill="1"/>
    <xf numFmtId="11" fontId="0" fillId="0" borderId="0" xfId="0" applyNumberFormat="1"/>
    <xf numFmtId="0" fontId="0" fillId="0" borderId="0" xfId="0" applyNumberFormat="1"/>
    <xf numFmtId="11" fontId="0" fillId="4" borderId="0" xfId="0" applyNumberFormat="1" applyFill="1"/>
    <xf numFmtId="0" fontId="0" fillId="5" borderId="0" xfId="0" applyNumberFormat="1" applyFill="1"/>
    <xf numFmtId="11" fontId="0" fillId="5" borderId="0" xfId="0" applyNumberFormat="1" applyFill="1"/>
  </cellXfs>
  <cellStyles count="1">
    <cellStyle name="Normale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Medium9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C15" sqref="C15"/>
    </sheetView>
  </sheetViews>
  <sheetFormatPr defaultRowHeight="15" x14ac:dyDescent="0.25"/>
  <cols>
    <col min="2" max="2" width="11.140625" customWidth="1"/>
  </cols>
  <sheetData>
    <row r="1" spans="1:7" x14ac:dyDescent="0.25">
      <c r="B1" t="s">
        <v>34</v>
      </c>
      <c r="C1" t="s">
        <v>35</v>
      </c>
      <c r="F1" t="s">
        <v>40</v>
      </c>
    </row>
    <row r="2" spans="1:7" x14ac:dyDescent="0.25">
      <c r="A2" t="s">
        <v>29</v>
      </c>
      <c r="B2" s="4">
        <v>50</v>
      </c>
      <c r="C2" s="4">
        <v>1</v>
      </c>
      <c r="D2">
        <f>B2*C2/100</f>
        <v>0.5</v>
      </c>
      <c r="F2">
        <f>C2*1.5</f>
        <v>1.5</v>
      </c>
      <c r="G2">
        <f>F2*B2/100</f>
        <v>0.75</v>
      </c>
    </row>
    <row r="3" spans="1:7" x14ac:dyDescent="0.25">
      <c r="A3" t="s">
        <v>30</v>
      </c>
      <c r="B3" s="4">
        <v>20</v>
      </c>
      <c r="C3" s="4">
        <v>4</v>
      </c>
      <c r="D3">
        <f t="shared" ref="D3:D6" si="0">B3*C3/100</f>
        <v>0.8</v>
      </c>
      <c r="F3">
        <f>C3*1.25</f>
        <v>5</v>
      </c>
      <c r="G3">
        <f t="shared" ref="G3:G6" si="1">F3*B3/100</f>
        <v>1</v>
      </c>
    </row>
    <row r="4" spans="1:7" x14ac:dyDescent="0.25">
      <c r="A4" t="s">
        <v>31</v>
      </c>
      <c r="B4" s="4">
        <v>10</v>
      </c>
      <c r="C4" s="4">
        <v>4</v>
      </c>
      <c r="D4">
        <f t="shared" si="0"/>
        <v>0.4</v>
      </c>
      <c r="F4">
        <f t="shared" ref="F3:F6" si="2">C4</f>
        <v>4</v>
      </c>
      <c r="G4">
        <f t="shared" si="1"/>
        <v>0.4</v>
      </c>
    </row>
    <row r="5" spans="1:7" x14ac:dyDescent="0.25">
      <c r="A5" t="s">
        <v>32</v>
      </c>
      <c r="B5" s="4">
        <v>10</v>
      </c>
      <c r="C5" s="4">
        <v>2</v>
      </c>
      <c r="D5">
        <f t="shared" si="0"/>
        <v>0.2</v>
      </c>
      <c r="F5">
        <f t="shared" si="2"/>
        <v>2</v>
      </c>
      <c r="G5">
        <f t="shared" si="1"/>
        <v>0.2</v>
      </c>
    </row>
    <row r="6" spans="1:7" x14ac:dyDescent="0.25">
      <c r="A6" t="s">
        <v>33</v>
      </c>
      <c r="B6" s="4">
        <v>10</v>
      </c>
      <c r="C6" s="4">
        <v>2</v>
      </c>
      <c r="D6">
        <f t="shared" si="0"/>
        <v>0.2</v>
      </c>
      <c r="F6">
        <f t="shared" si="2"/>
        <v>2</v>
      </c>
      <c r="G6">
        <f t="shared" si="1"/>
        <v>0.2</v>
      </c>
    </row>
    <row r="8" spans="1:7" x14ac:dyDescent="0.25">
      <c r="A8" t="s">
        <v>36</v>
      </c>
      <c r="D8" s="5">
        <f>SUM(D2:D6)</f>
        <v>2.1</v>
      </c>
      <c r="G8" s="5">
        <f>SUM(G2:G6)</f>
        <v>2.5500000000000003</v>
      </c>
    </row>
    <row r="10" spans="1:7" x14ac:dyDescent="0.25">
      <c r="A10" t="s">
        <v>38</v>
      </c>
      <c r="B10" s="8">
        <v>5.0000000000000001E-9</v>
      </c>
    </row>
    <row r="11" spans="1:7" x14ac:dyDescent="0.25">
      <c r="A11" t="s">
        <v>34</v>
      </c>
      <c r="B11" s="6">
        <f>1/B10</f>
        <v>200000000</v>
      </c>
      <c r="F11" s="6" t="s">
        <v>39</v>
      </c>
      <c r="G11" s="6">
        <f>B11*1.25</f>
        <v>250000000</v>
      </c>
    </row>
    <row r="12" spans="1:7" x14ac:dyDescent="0.25">
      <c r="A12" t="s">
        <v>37</v>
      </c>
      <c r="B12" s="9">
        <f>B11/D8/1000000</f>
        <v>95.238095238095241</v>
      </c>
      <c r="F12" s="6"/>
      <c r="G12" s="6">
        <f>G11/G8/1000000</f>
        <v>98.039215686274503</v>
      </c>
    </row>
    <row r="14" spans="1:7" x14ac:dyDescent="0.25">
      <c r="F14" s="7" t="s">
        <v>41</v>
      </c>
      <c r="G14" s="10">
        <f>G12/B12</f>
        <v>1.0294117647058822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topLeftCell="A2" workbookViewId="0">
      <selection activeCell="H19" sqref="H19"/>
    </sheetView>
  </sheetViews>
  <sheetFormatPr defaultRowHeight="15" x14ac:dyDescent="0.25"/>
  <cols>
    <col min="1" max="1" width="10.28515625" bestFit="1" customWidth="1"/>
  </cols>
  <sheetData>
    <row r="1" spans="1:19" x14ac:dyDescent="0.25">
      <c r="A1" t="s">
        <v>14</v>
      </c>
      <c r="B1" s="1">
        <v>18</v>
      </c>
      <c r="J1" t="s">
        <v>14</v>
      </c>
      <c r="K1" s="1">
        <v>18</v>
      </c>
    </row>
    <row r="2" spans="1:19" x14ac:dyDescent="0.25">
      <c r="A2" t="s">
        <v>0</v>
      </c>
      <c r="B2" s="1">
        <v>0.9</v>
      </c>
      <c r="J2" t="s">
        <v>0</v>
      </c>
      <c r="K2" s="1">
        <v>0.9</v>
      </c>
    </row>
    <row r="3" spans="1:19" x14ac:dyDescent="0.25">
      <c r="A3" t="s">
        <v>10</v>
      </c>
      <c r="B3" s="1">
        <v>3</v>
      </c>
      <c r="J3" t="s">
        <v>10</v>
      </c>
      <c r="K3" s="1">
        <v>3</v>
      </c>
    </row>
    <row r="4" spans="1:19" x14ac:dyDescent="0.25">
      <c r="B4" t="s">
        <v>1</v>
      </c>
      <c r="C4" t="s">
        <v>2</v>
      </c>
      <c r="D4" t="s">
        <v>3</v>
      </c>
      <c r="E4" t="s">
        <v>4</v>
      </c>
      <c r="F4" t="s">
        <v>5</v>
      </c>
      <c r="K4" t="s">
        <v>1</v>
      </c>
      <c r="L4" t="s">
        <v>2</v>
      </c>
      <c r="M4" t="s">
        <v>3</v>
      </c>
      <c r="N4" t="s">
        <v>4</v>
      </c>
      <c r="O4" t="s">
        <v>5</v>
      </c>
    </row>
    <row r="5" spans="1:19" x14ac:dyDescent="0.25">
      <c r="A5" t="s">
        <v>7</v>
      </c>
      <c r="C5" s="1">
        <v>0.8</v>
      </c>
      <c r="D5">
        <v>0.16</v>
      </c>
      <c r="E5">
        <v>3.2000000000000001E-2</v>
      </c>
      <c r="F5">
        <v>8.0000000000000002E-3</v>
      </c>
      <c r="H5">
        <f>SUM(C5:F5)</f>
        <v>1</v>
      </c>
      <c r="J5" t="s">
        <v>7</v>
      </c>
      <c r="L5" s="1">
        <v>0.48</v>
      </c>
      <c r="M5">
        <v>0.48</v>
      </c>
      <c r="N5">
        <v>0.02</v>
      </c>
      <c r="O5">
        <v>0.02</v>
      </c>
      <c r="Q5">
        <f>SUM(L5:O5)</f>
        <v>1</v>
      </c>
    </row>
    <row r="6" spans="1:19" ht="15.75" thickBot="1" x14ac:dyDescent="0.3">
      <c r="A6" t="s">
        <v>6</v>
      </c>
      <c r="B6">
        <f>1/(1-B2)</f>
        <v>10.000000000000002</v>
      </c>
      <c r="C6">
        <f>$H$6*C5</f>
        <v>7.200000000000002</v>
      </c>
      <c r="D6">
        <f>$H$6*D5</f>
        <v>1.4400000000000004</v>
      </c>
      <c r="E6">
        <f>$H$6*E5</f>
        <v>0.28800000000000009</v>
      </c>
      <c r="F6">
        <f>$H$6*F5</f>
        <v>7.2000000000000022E-2</v>
      </c>
      <c r="H6">
        <f>B2/(1-B2)</f>
        <v>9.0000000000000018</v>
      </c>
      <c r="J6" t="s">
        <v>6</v>
      </c>
      <c r="K6">
        <f>1/(1-K2)</f>
        <v>10.000000000000002</v>
      </c>
      <c r="L6">
        <f>$H$6*L5</f>
        <v>4.32</v>
      </c>
      <c r="M6">
        <f>$H$6*M5</f>
        <v>4.32</v>
      </c>
      <c r="N6">
        <f>$H$6*N5</f>
        <v>0.18000000000000005</v>
      </c>
      <c r="O6">
        <f>$H$6*O5</f>
        <v>0.18000000000000005</v>
      </c>
      <c r="Q6">
        <f>K2/(1-K2)</f>
        <v>9.0000000000000018</v>
      </c>
    </row>
    <row r="7" spans="1:19" ht="15.75" thickBot="1" x14ac:dyDescent="0.3">
      <c r="A7" t="s">
        <v>8</v>
      </c>
      <c r="B7" s="1">
        <v>1.2E-2</v>
      </c>
      <c r="C7" s="1">
        <v>8.0000000000000002E-3</v>
      </c>
      <c r="D7" s="1">
        <v>8.0000000000000002E-3</v>
      </c>
      <c r="E7" s="1">
        <v>8.0000000000000002E-3</v>
      </c>
      <c r="F7" s="1">
        <v>8.0000000000000002E-3</v>
      </c>
      <c r="J7" t="s">
        <v>8</v>
      </c>
      <c r="K7" s="3">
        <f>B7*1.1</f>
        <v>1.3200000000000002E-2</v>
      </c>
      <c r="L7" s="1">
        <v>8.0000000000000002E-3</v>
      </c>
      <c r="M7" s="1">
        <v>8.0000000000000002E-3</v>
      </c>
      <c r="N7" s="1">
        <v>8.0000000000000002E-3</v>
      </c>
      <c r="O7" s="1">
        <v>8.0000000000000002E-3</v>
      </c>
    </row>
    <row r="8" spans="1:19" x14ac:dyDescent="0.25">
      <c r="A8" t="s">
        <v>9</v>
      </c>
      <c r="B8">
        <f>B6*B7</f>
        <v>0.12000000000000002</v>
      </c>
      <c r="C8">
        <f t="shared" ref="C8:F8" si="0">C6*C7</f>
        <v>5.7600000000000019E-2</v>
      </c>
      <c r="D8">
        <f t="shared" si="0"/>
        <v>1.1520000000000004E-2</v>
      </c>
      <c r="E8">
        <f t="shared" si="0"/>
        <v>2.3040000000000009E-3</v>
      </c>
      <c r="F8">
        <f t="shared" si="0"/>
        <v>5.7600000000000023E-4</v>
      </c>
      <c r="G8">
        <f>SUM(B8:F8)</f>
        <v>0.19200000000000003</v>
      </c>
      <c r="J8" t="s">
        <v>9</v>
      </c>
      <c r="K8">
        <f>K6*K7</f>
        <v>0.13200000000000003</v>
      </c>
      <c r="L8">
        <f t="shared" ref="L8" si="1">L6*L7</f>
        <v>3.456E-2</v>
      </c>
      <c r="M8">
        <f t="shared" ref="M8" si="2">M6*M7</f>
        <v>3.456E-2</v>
      </c>
      <c r="N8">
        <f t="shared" ref="N8" si="3">N6*N7</f>
        <v>1.4400000000000005E-3</v>
      </c>
      <c r="O8">
        <f t="shared" ref="O8" si="4">O6*O7</f>
        <v>1.4400000000000005E-3</v>
      </c>
      <c r="P8">
        <f>SUM(K8:O8)</f>
        <v>0.20400000000000004</v>
      </c>
      <c r="R8">
        <f>P8-0.1*B8</f>
        <v>0.19200000000000003</v>
      </c>
      <c r="S8">
        <f>SUM(L8:O8)</f>
        <v>7.1999999999999995E-2</v>
      </c>
    </row>
    <row r="9" spans="1:19" x14ac:dyDescent="0.25">
      <c r="A9" t="s">
        <v>11</v>
      </c>
      <c r="B9">
        <f>B8/B3</f>
        <v>4.0000000000000008E-2</v>
      </c>
      <c r="C9" s="2">
        <f>C8</f>
        <v>5.7600000000000019E-2</v>
      </c>
      <c r="D9">
        <f t="shared" ref="D9:F9" si="5">D8</f>
        <v>1.1520000000000004E-2</v>
      </c>
      <c r="E9">
        <f t="shared" si="5"/>
        <v>2.3040000000000009E-3</v>
      </c>
      <c r="F9">
        <f t="shared" si="5"/>
        <v>5.7600000000000023E-4</v>
      </c>
      <c r="J9" t="s">
        <v>11</v>
      </c>
      <c r="K9" s="2">
        <f>K8/K3</f>
        <v>4.4000000000000011E-2</v>
      </c>
      <c r="L9">
        <f>L8</f>
        <v>3.456E-2</v>
      </c>
      <c r="M9">
        <f t="shared" ref="M9" si="6">M8</f>
        <v>3.456E-2</v>
      </c>
      <c r="N9">
        <f t="shared" ref="N9" si="7">N8</f>
        <v>1.4400000000000005E-3</v>
      </c>
      <c r="O9">
        <f t="shared" ref="O9" si="8">O8</f>
        <v>1.4400000000000005E-3</v>
      </c>
      <c r="S9">
        <f>SUM(C8:F8)</f>
        <v>7.2000000000000036E-2</v>
      </c>
    </row>
    <row r="11" spans="1:19" x14ac:dyDescent="0.25">
      <c r="A11" t="s">
        <v>12</v>
      </c>
      <c r="B11" s="2">
        <f>1/C9</f>
        <v>17.361111111111104</v>
      </c>
      <c r="J11" t="s">
        <v>12</v>
      </c>
      <c r="K11" s="2">
        <f>1/K9</f>
        <v>22.727272727272723</v>
      </c>
    </row>
    <row r="12" spans="1:19" x14ac:dyDescent="0.25">
      <c r="A12" t="s">
        <v>13</v>
      </c>
      <c r="B12" s="2">
        <f>(G8+B1)*B11</f>
        <v>315.8333333333332</v>
      </c>
      <c r="J12" t="s">
        <v>13</v>
      </c>
      <c r="K12" s="2">
        <f>(P8+K1)*K11</f>
        <v>413.72727272727269</v>
      </c>
    </row>
    <row r="14" spans="1:19" x14ac:dyDescent="0.25">
      <c r="B14" t="s">
        <v>15</v>
      </c>
      <c r="C14" t="s">
        <v>16</v>
      </c>
      <c r="K14" t="s">
        <v>15</v>
      </c>
      <c r="L14" t="s">
        <v>16</v>
      </c>
    </row>
    <row r="15" spans="1:19" x14ac:dyDescent="0.25">
      <c r="B15">
        <v>100</v>
      </c>
      <c r="C15">
        <f>MAX($G$8,(B15/$B$11-$B$1))</f>
        <v>0.19200000000000003</v>
      </c>
      <c r="K15">
        <v>100</v>
      </c>
      <c r="L15">
        <f>MAX($P$8,(K15/$K$11-$K$1))</f>
        <v>0.20400000000000004</v>
      </c>
    </row>
    <row r="16" spans="1:19" x14ac:dyDescent="0.25">
      <c r="B16">
        <v>200</v>
      </c>
      <c r="C16">
        <f t="shared" ref="C16:C21" si="9">MAX($G$8,(B16/$B$11-$B$1))</f>
        <v>0.19200000000000003</v>
      </c>
      <c r="K16">
        <v>200</v>
      </c>
      <c r="L16">
        <f t="shared" ref="L16:L18" si="10">MAX($P$8,(K16/$K$11-$K$1))</f>
        <v>0.20400000000000004</v>
      </c>
    </row>
    <row r="17" spans="2:12" x14ac:dyDescent="0.25">
      <c r="B17">
        <v>300</v>
      </c>
      <c r="C17">
        <f t="shared" si="9"/>
        <v>0.19200000000000003</v>
      </c>
      <c r="K17">
        <v>300</v>
      </c>
      <c r="L17">
        <f t="shared" si="10"/>
        <v>0.20400000000000004</v>
      </c>
    </row>
    <row r="18" spans="2:12" x14ac:dyDescent="0.25">
      <c r="B18">
        <f>B12</f>
        <v>315.8333333333332</v>
      </c>
      <c r="C18">
        <f t="shared" si="9"/>
        <v>0.19200000000000017</v>
      </c>
      <c r="K18">
        <v>400</v>
      </c>
      <c r="L18">
        <f t="shared" si="10"/>
        <v>0.20400000000000004</v>
      </c>
    </row>
    <row r="19" spans="2:12" x14ac:dyDescent="0.25">
      <c r="B19">
        <v>400</v>
      </c>
      <c r="C19">
        <f t="shared" si="9"/>
        <v>5.0400000000000098</v>
      </c>
      <c r="K19">
        <f>K12</f>
        <v>413.72727272727269</v>
      </c>
      <c r="L19">
        <f>MAX($P$8,(K19/$K$11-$K$1))</f>
        <v>0.20400000000000063</v>
      </c>
    </row>
    <row r="20" spans="2:12" x14ac:dyDescent="0.25">
      <c r="B20">
        <f>K12</f>
        <v>413.72727272727269</v>
      </c>
      <c r="C20">
        <f t="shared" si="9"/>
        <v>5.8306909090909187</v>
      </c>
      <c r="K20">
        <v>450</v>
      </c>
      <c r="L20" s="2">
        <f>MAX($P$8,(K20/$K$11-$K$1))</f>
        <v>1.8000000000000043</v>
      </c>
    </row>
    <row r="21" spans="2:12" x14ac:dyDescent="0.25">
      <c r="B21">
        <v>450</v>
      </c>
      <c r="C21" s="2">
        <f t="shared" si="9"/>
        <v>7.9200000000000124</v>
      </c>
      <c r="K21">
        <v>500</v>
      </c>
      <c r="L21">
        <f>MAX($P$8,(K21/$K$11-$K$1))</f>
        <v>4.0000000000000036</v>
      </c>
    </row>
    <row r="22" spans="2:12" x14ac:dyDescent="0.25">
      <c r="B22">
        <v>500</v>
      </c>
      <c r="C22">
        <f>MAX($G$8,(B22/$B$11-$B$1))</f>
        <v>10.800000000000011</v>
      </c>
      <c r="K22">
        <v>600</v>
      </c>
      <c r="L22">
        <f t="shared" ref="L22:L23" si="11">MAX($P$8,(K22/$K$11-$K$1))</f>
        <v>8.4000000000000057</v>
      </c>
    </row>
    <row r="23" spans="2:12" x14ac:dyDescent="0.25">
      <c r="B23">
        <v>600</v>
      </c>
      <c r="C23">
        <f>MAX($G$8,(B23/$B$11-$B$1))</f>
        <v>16.560000000000016</v>
      </c>
      <c r="K23">
        <v>700</v>
      </c>
      <c r="L23">
        <f t="shared" si="11"/>
        <v>12.800000000000004</v>
      </c>
    </row>
    <row r="24" spans="2:12" x14ac:dyDescent="0.25">
      <c r="B24">
        <v>700</v>
      </c>
      <c r="C24">
        <f>MAX($G$8,(B24/$B$11-$B$1))</f>
        <v>22.320000000000014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I4" sqref="I4"/>
    </sheetView>
  </sheetViews>
  <sheetFormatPr defaultRowHeight="15" x14ac:dyDescent="0.25"/>
  <cols>
    <col min="12" max="12" width="10" bestFit="1" customWidth="1"/>
    <col min="13" max="13" width="11" bestFit="1" customWidth="1"/>
  </cols>
  <sheetData>
    <row r="1" spans="1:14" x14ac:dyDescent="0.25">
      <c r="D1" t="s">
        <v>1</v>
      </c>
      <c r="E1" t="s">
        <v>17</v>
      </c>
      <c r="F1" t="s">
        <v>20</v>
      </c>
      <c r="G1" t="s">
        <v>22</v>
      </c>
      <c r="I1" t="s">
        <v>23</v>
      </c>
      <c r="L1" t="s">
        <v>25</v>
      </c>
      <c r="M1" t="s">
        <v>26</v>
      </c>
      <c r="N1" t="s">
        <v>28</v>
      </c>
    </row>
    <row r="2" spans="1:14" x14ac:dyDescent="0.25">
      <c r="A2" t="s">
        <v>16</v>
      </c>
      <c r="D2" s="4">
        <v>0.9</v>
      </c>
    </row>
    <row r="3" spans="1:14" x14ac:dyDescent="0.25">
      <c r="A3" t="s">
        <v>18</v>
      </c>
      <c r="D3" s="4">
        <v>5000</v>
      </c>
    </row>
    <row r="4" spans="1:14" x14ac:dyDescent="0.25">
      <c r="A4" t="s">
        <v>19</v>
      </c>
      <c r="D4">
        <f>D3/(1-D2)</f>
        <v>50000.000000000015</v>
      </c>
      <c r="E4" s="4">
        <v>20000</v>
      </c>
      <c r="F4">
        <f>E4*(1/4+1/3)</f>
        <v>11666.666666666666</v>
      </c>
      <c r="G4">
        <f>D4*(1/2+1)</f>
        <v>75000.000000000029</v>
      </c>
      <c r="I4">
        <f>1/(1/F4+1/G4)</f>
        <v>10096.153846153848</v>
      </c>
      <c r="L4">
        <f>1/L8</f>
        <v>666666.66666666651</v>
      </c>
      <c r="M4">
        <f>1/M8</f>
        <v>10000000.000000004</v>
      </c>
      <c r="N4">
        <f>1/(1/L4+1/M4)</f>
        <v>625000</v>
      </c>
    </row>
    <row r="5" spans="1:14" x14ac:dyDescent="0.25">
      <c r="A5" t="s">
        <v>21</v>
      </c>
      <c r="C5" s="4">
        <v>50</v>
      </c>
    </row>
    <row r="6" spans="1:14" x14ac:dyDescent="0.25">
      <c r="A6" t="s">
        <v>24</v>
      </c>
      <c r="I6" s="5">
        <f>I4/(I4+C5)</f>
        <v>0.99507202426080366</v>
      </c>
      <c r="N6" s="5">
        <f>N4/(N4+C5)</f>
        <v>0.99992000639948808</v>
      </c>
    </row>
    <row r="8" spans="1:14" x14ac:dyDescent="0.25">
      <c r="A8" t="s">
        <v>27</v>
      </c>
      <c r="L8">
        <f>4/E4*3/E4*C5</f>
        <v>1.5000000000000002E-6</v>
      </c>
      <c r="M8">
        <f>2/D4*1/E4*C5</f>
        <v>9.9999999999999969E-8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es1</vt:lpstr>
      <vt:lpstr>es2</vt:lpstr>
      <vt:lpstr>es3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2017-04-17T09:09:16Z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65bda638-eb43-4c21-afd9-13107003c3e4</vt:lpwstr>
  </property>
</Properties>
</file>