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2715" activeTab="1"/>
  </bookViews>
  <sheets>
    <sheet name="1" sheetId="2" r:id="rId1"/>
    <sheet name="3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</workbook>
</file>

<file path=xl/calcChain.xml><?xml version="1.0" encoding="utf-8"?>
<calcChain xmlns="http://schemas.openxmlformats.org/spreadsheetml/2006/main">
  <c r="E7" i="1" l="1"/>
  <c r="D7" i="1"/>
  <c r="D13" i="1"/>
  <c r="E13" i="1"/>
  <c r="F13" i="1"/>
  <c r="F14" i="2"/>
  <c r="B9" i="2"/>
  <c r="B19" i="2"/>
  <c r="F5" i="2"/>
  <c r="B12" i="2" l="1"/>
  <c r="B10" i="2"/>
  <c r="B5" i="2"/>
  <c r="D5" i="2" s="1"/>
  <c r="B13" i="2" l="1"/>
  <c r="C26" i="1"/>
  <c r="B24" i="1"/>
  <c r="C21" i="1"/>
  <c r="C20" i="1"/>
  <c r="B14" i="2" l="1"/>
  <c r="C27" i="1"/>
  <c r="B23" i="1"/>
  <c r="C16" i="1"/>
  <c r="D14" i="2" l="1"/>
  <c r="B20" i="2"/>
  <c r="B22" i="2" s="1"/>
  <c r="I12" i="1"/>
  <c r="I6" i="1"/>
  <c r="B10" i="1"/>
  <c r="C17" i="1" s="1"/>
  <c r="C13" i="1" l="1"/>
  <c r="F8" i="1"/>
  <c r="F16" i="1" s="1"/>
  <c r="C7" i="1"/>
  <c r="E8" i="1" s="1"/>
  <c r="E16" i="1" s="1"/>
  <c r="C14" i="1" l="1"/>
  <c r="E14" i="1"/>
  <c r="E26" i="1" s="1"/>
  <c r="E27" i="1" s="1"/>
  <c r="C8" i="1"/>
  <c r="F14" i="1"/>
  <c r="F26" i="1" s="1"/>
  <c r="F27" i="1" s="1"/>
  <c r="F17" i="1" l="1"/>
  <c r="F18" i="1" s="1"/>
  <c r="F20" i="1" s="1"/>
  <c r="E17" i="1"/>
  <c r="E18" i="1" s="1"/>
  <c r="E21" i="1" s="1"/>
  <c r="D14" i="1"/>
  <c r="D26" i="1" s="1"/>
  <c r="I13" i="1"/>
  <c r="D8" i="1"/>
  <c r="I7" i="1"/>
  <c r="G8" i="1" l="1"/>
  <c r="D16" i="1"/>
  <c r="G14" i="1"/>
  <c r="D17" i="1"/>
  <c r="C18" i="1"/>
  <c r="F21" i="1"/>
  <c r="E20" i="1"/>
  <c r="D27" i="1" l="1"/>
  <c r="D18" i="1"/>
  <c r="B19" i="1" s="1"/>
  <c r="D20" i="1" l="1"/>
  <c r="G20" i="1" s="1"/>
  <c r="D21" i="1"/>
  <c r="G21" i="1" s="1"/>
  <c r="G22" i="1" l="1"/>
</calcChain>
</file>

<file path=xl/sharedStrings.xml><?xml version="1.0" encoding="utf-8"?>
<sst xmlns="http://schemas.openxmlformats.org/spreadsheetml/2006/main" count="62" uniqueCount="44">
  <si>
    <t>CPU</t>
  </si>
  <si>
    <t>D1</t>
  </si>
  <si>
    <t>D2</t>
  </si>
  <si>
    <t>D3</t>
  </si>
  <si>
    <t>serv</t>
  </si>
  <si>
    <t>p1</t>
  </si>
  <si>
    <t>V</t>
  </si>
  <si>
    <t>q</t>
  </si>
  <si>
    <t>D</t>
  </si>
  <si>
    <t>p2</t>
  </si>
  <si>
    <t>X1</t>
  </si>
  <si>
    <t>U1</t>
  </si>
  <si>
    <t>U2</t>
  </si>
  <si>
    <t>X2</t>
  </si>
  <si>
    <t>U</t>
  </si>
  <si>
    <t>R1</t>
  </si>
  <si>
    <t>R2</t>
  </si>
  <si>
    <t>max p2</t>
  </si>
  <si>
    <t>max X2</t>
  </si>
  <si>
    <t>Utot</t>
  </si>
  <si>
    <t>controllo</t>
  </si>
  <si>
    <t>R</t>
  </si>
  <si>
    <t>Max X1</t>
  </si>
  <si>
    <t>X</t>
  </si>
  <si>
    <t>p</t>
  </si>
  <si>
    <t>transazione principale (A)</t>
  </si>
  <si>
    <t>transazione secondaria (B)</t>
  </si>
  <si>
    <t>B/A</t>
  </si>
  <si>
    <t>MTTF</t>
  </si>
  <si>
    <t>disponibilità</t>
  </si>
  <si>
    <t>MTTR</t>
  </si>
  <si>
    <t>min</t>
  </si>
  <si>
    <t>gg</t>
  </si>
  <si>
    <t>MTTFa</t>
  </si>
  <si>
    <t>MTTFw</t>
  </si>
  <si>
    <t>MTTFapp</t>
  </si>
  <si>
    <t>MTTFtot=</t>
  </si>
  <si>
    <t>affidabilità (forma approssimata)</t>
  </si>
  <si>
    <t>aggiungendo 1 web server</t>
  </si>
  <si>
    <t>minuti di attività per giorno</t>
  </si>
  <si>
    <t>f</t>
  </si>
  <si>
    <t>f (tot su 30gg)</t>
  </si>
  <si>
    <t>MTTFa=1.5*MTTFw</t>
  </si>
  <si>
    <t>calcolando MTTF totale si ottiene MTTF = MTTFa * 11/17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</si>
</sst>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0">
    <xf numFmtId="0" fontId="0" fillId="0" borderId="0" xfId="0"/>
    <xf numFmtId="0" fontId="0" fillId="3" borderId="0" xfId="0" applyFill="1"/>
    <xf numFmtId="0" fontId="1" fillId="0" borderId="0" xfId="0" applyFont="1" applyAlignment="1">
      <alignment horizontal="center"/>
    </xf>
    <xf numFmtId="0" fontId="0" fillId="2" borderId="1" xfId="0" applyFill="1" applyBorder="1"/>
    <xf numFmtId="0" fontId="1" fillId="0" borderId="2" xfId="0" applyFont="1" applyBorder="1" applyAlignment="1">
      <alignment horizontal="center"/>
    </xf>
    <xf numFmtId="0" fontId="0" fillId="3" borderId="2" xfId="0" applyFill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3" borderId="7" xfId="0" applyFill="1" applyBorder="1"/>
    <xf numFmtId="0" fontId="1" fillId="0" borderId="9" xfId="0" applyFont="1" applyBorder="1" applyAlignment="1">
      <alignment horizontal="center"/>
    </xf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3" borderId="11" xfId="0" applyFill="1" applyBorder="1"/>
    <xf numFmtId="0" fontId="0" fillId="3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0" xfId="0" applyFill="1"/>
    <xf numFmtId="0" fontId="2" fillId="0" borderId="0" xfId="0" applyFont="1"/>
    <xf numFmtId="10" fontId="0" fillId="2" borderId="0" xfId="0" applyNumberFormat="1" applyFill="1"/>
    <xf numFmtId="10" fontId="4" fillId="0" borderId="0" xfId="1" applyNumberFormat="1" applyFont="1" applyFill="1"/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2">
    <cellStyle name="Normale" xfId="0" builtinId="0"/>
    <cellStyle name="Percentuale" xfId="1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9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2"/>
  <sheetViews>
    <sheetView topLeftCell="A4" workbookViewId="0">
      <selection activeCell="C14" sqref="C14"/>
    </sheetView>
  </sheetViews>
  <sheetFormatPr defaultRowHeight="15" x14ac:dyDescent="0.25"/>
  <cols>
    <col min="1" max="1" width="28.42578125" customWidth="1"/>
  </cols>
  <sheetData>
    <row r="3" spans="1:6" x14ac:dyDescent="0.25">
      <c r="A3" t="s">
        <v>29</v>
      </c>
      <c r="B3">
        <v>0.99990000000000001</v>
      </c>
    </row>
    <row r="4" spans="1:6" x14ac:dyDescent="0.25">
      <c r="A4" s="25" t="s">
        <v>30</v>
      </c>
      <c r="B4">
        <v>50</v>
      </c>
    </row>
    <row r="5" spans="1:6" x14ac:dyDescent="0.25">
      <c r="A5" t="s">
        <v>28</v>
      </c>
      <c r="B5" s="24">
        <f>B3*B4/(1-B3)</f>
        <v>499950.00000005506</v>
      </c>
      <c r="C5" t="s">
        <v>31</v>
      </c>
      <c r="D5" s="24">
        <f>B5/60/24</f>
        <v>347.18750000003826</v>
      </c>
      <c r="E5" t="s">
        <v>32</v>
      </c>
      <c r="F5">
        <f>D5*24</f>
        <v>8332.5000000009186</v>
      </c>
    </row>
    <row r="7" spans="1:6" x14ac:dyDescent="0.25">
      <c r="A7" t="s">
        <v>42</v>
      </c>
    </row>
    <row r="8" spans="1:6" x14ac:dyDescent="0.25">
      <c r="A8" t="s">
        <v>43</v>
      </c>
    </row>
    <row r="9" spans="1:6" x14ac:dyDescent="0.25">
      <c r="A9" t="s">
        <v>33</v>
      </c>
      <c r="B9">
        <f>B5*17/11</f>
        <v>772650.00000008522</v>
      </c>
    </row>
    <row r="10" spans="1:6" x14ac:dyDescent="0.25">
      <c r="A10" t="s">
        <v>34</v>
      </c>
      <c r="B10">
        <f>B9*2/3</f>
        <v>515100.00000005681</v>
      </c>
    </row>
    <row r="11" spans="1:6" x14ac:dyDescent="0.25">
      <c r="A11" t="s">
        <v>38</v>
      </c>
    </row>
    <row r="12" spans="1:6" x14ac:dyDescent="0.25">
      <c r="A12" t="s">
        <v>35</v>
      </c>
      <c r="B12">
        <f>B9*(1+1/2+1/3)</f>
        <v>1416525.0000001562</v>
      </c>
    </row>
    <row r="13" spans="1:6" x14ac:dyDescent="0.25">
      <c r="A13" t="s">
        <v>34</v>
      </c>
      <c r="B13">
        <f>B10*(1+1/2+1/3)</f>
        <v>944350.00000010408</v>
      </c>
    </row>
    <row r="14" spans="1:6" x14ac:dyDescent="0.25">
      <c r="A14" t="s">
        <v>36</v>
      </c>
      <c r="B14" s="24">
        <f>1/(1/B12+1/B13)</f>
        <v>566610.00000006252</v>
      </c>
      <c r="C14" t="s">
        <v>31</v>
      </c>
      <c r="D14" s="24">
        <f>B14/60/24</f>
        <v>393.47916666671011</v>
      </c>
      <c r="E14" t="s">
        <v>32</v>
      </c>
      <c r="F14">
        <f>D14*24</f>
        <v>9443.5000000010423</v>
      </c>
    </row>
    <row r="18" spans="1:3" x14ac:dyDescent="0.25">
      <c r="A18" t="s">
        <v>37</v>
      </c>
    </row>
    <row r="19" spans="1:3" x14ac:dyDescent="0.25">
      <c r="A19" t="s">
        <v>39</v>
      </c>
      <c r="B19">
        <f>16*60</f>
        <v>960</v>
      </c>
      <c r="C19" t="s">
        <v>31</v>
      </c>
    </row>
    <row r="20" spans="1:3" x14ac:dyDescent="0.25">
      <c r="A20" t="s">
        <v>40</v>
      </c>
      <c r="B20" s="27">
        <f>1-B19/B14</f>
        <v>0.99830571292423376</v>
      </c>
    </row>
    <row r="22" spans="1:3" x14ac:dyDescent="0.25">
      <c r="A22" t="s">
        <v>41</v>
      </c>
      <c r="B22" s="26">
        <f>B20^30</f>
        <v>0.95040058000278393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topLeftCell="A4" workbookViewId="0">
      <selection activeCell="C26" sqref="C26"/>
    </sheetView>
  </sheetViews>
  <sheetFormatPr defaultRowHeight="15" x14ac:dyDescent="0.25"/>
  <sheetData>
    <row r="1" spans="1:17" x14ac:dyDescent="0.25">
      <c r="B1" s="2"/>
      <c r="C1" s="2" t="s">
        <v>0</v>
      </c>
      <c r="D1" s="2" t="s">
        <v>1</v>
      </c>
      <c r="E1" s="2" t="s">
        <v>2</v>
      </c>
      <c r="F1" s="2" t="s">
        <v>3</v>
      </c>
      <c r="G1" s="2" t="s">
        <v>8</v>
      </c>
      <c r="L1" s="7"/>
      <c r="M1" s="8"/>
      <c r="N1" s="8" t="s">
        <v>0</v>
      </c>
      <c r="O1" s="8" t="s">
        <v>1</v>
      </c>
      <c r="P1" s="8" t="s">
        <v>2</v>
      </c>
      <c r="Q1" s="9" t="s">
        <v>3</v>
      </c>
    </row>
    <row r="2" spans="1:17" x14ac:dyDescent="0.25">
      <c r="A2" t="s">
        <v>4</v>
      </c>
      <c r="B2" s="1"/>
      <c r="C2" s="1">
        <v>4.0000000000000001E-3</v>
      </c>
      <c r="D2" s="1">
        <v>7.0000000000000001E-3</v>
      </c>
      <c r="E2" s="1">
        <v>8.9999999999999993E-3</v>
      </c>
      <c r="F2" s="1">
        <v>0.01</v>
      </c>
      <c r="L2" s="10"/>
      <c r="M2" s="4" t="s">
        <v>4</v>
      </c>
      <c r="N2" s="5">
        <v>4.0000000000000001E-3</v>
      </c>
      <c r="O2" s="5">
        <v>7.0000000000000001E-3</v>
      </c>
      <c r="P2" s="5">
        <v>8.9999999999999993E-3</v>
      </c>
      <c r="Q2" s="11">
        <v>0.01</v>
      </c>
    </row>
    <row r="3" spans="1:17" x14ac:dyDescent="0.25">
      <c r="L3" s="10"/>
      <c r="M3" s="28" t="s">
        <v>25</v>
      </c>
      <c r="N3" s="28"/>
      <c r="O3" s="28"/>
      <c r="P3" s="28"/>
      <c r="Q3" s="29"/>
    </row>
    <row r="4" spans="1:17" x14ac:dyDescent="0.25">
      <c r="A4" t="s">
        <v>10</v>
      </c>
      <c r="B4" s="1">
        <v>9</v>
      </c>
      <c r="I4" t="s">
        <v>20</v>
      </c>
      <c r="L4" s="12" t="s">
        <v>23</v>
      </c>
      <c r="M4" s="5">
        <v>9</v>
      </c>
      <c r="N4" s="6"/>
      <c r="O4" s="6"/>
      <c r="P4" s="6"/>
      <c r="Q4" s="13"/>
    </row>
    <row r="5" spans="1:17" x14ac:dyDescent="0.25">
      <c r="A5" t="s">
        <v>5</v>
      </c>
      <c r="C5" s="1">
        <v>0.08</v>
      </c>
      <c r="L5" s="12" t="s">
        <v>24</v>
      </c>
      <c r="M5" s="6"/>
      <c r="N5" s="5">
        <v>0.08</v>
      </c>
      <c r="O5" s="6"/>
      <c r="P5" s="6"/>
      <c r="Q5" s="13"/>
    </row>
    <row r="6" spans="1:17" x14ac:dyDescent="0.25">
      <c r="A6" t="s">
        <v>7</v>
      </c>
      <c r="D6" s="1">
        <v>0.8</v>
      </c>
      <c r="E6" s="1">
        <v>0.2</v>
      </c>
      <c r="F6" s="1">
        <v>0</v>
      </c>
      <c r="I6">
        <f>SUM(D6:F6)</f>
        <v>1</v>
      </c>
      <c r="L6" s="12" t="s">
        <v>7</v>
      </c>
      <c r="M6" s="6"/>
      <c r="N6" s="6"/>
      <c r="O6" s="5">
        <v>0.8</v>
      </c>
      <c r="P6" s="5">
        <v>0.2</v>
      </c>
      <c r="Q6" s="11">
        <v>0</v>
      </c>
    </row>
    <row r="7" spans="1:17" x14ac:dyDescent="0.25">
      <c r="A7" t="s">
        <v>6</v>
      </c>
      <c r="C7">
        <f>1/C5</f>
        <v>12.5</v>
      </c>
      <c r="D7">
        <f>(C7-1)*D6</f>
        <v>9.2000000000000011</v>
      </c>
      <c r="E7">
        <f>(C7+1)*E6</f>
        <v>2.7</v>
      </c>
      <c r="F7">
        <v>0</v>
      </c>
      <c r="I7">
        <f>SUM(D7:F7)</f>
        <v>11.900000000000002</v>
      </c>
      <c r="L7" s="10"/>
      <c r="M7" s="14"/>
      <c r="N7" s="14"/>
      <c r="O7" s="14"/>
      <c r="P7" s="14"/>
      <c r="Q7" s="15"/>
    </row>
    <row r="8" spans="1:17" x14ac:dyDescent="0.25">
      <c r="A8" t="s">
        <v>8</v>
      </c>
      <c r="C8">
        <f>C2*C7</f>
        <v>0.05</v>
      </c>
      <c r="D8">
        <f>D2*D7</f>
        <v>6.4400000000000013E-2</v>
      </c>
      <c r="E8">
        <f>E2*E7</f>
        <v>2.4299999999999999E-2</v>
      </c>
      <c r="F8">
        <f>F2*F7</f>
        <v>0</v>
      </c>
      <c r="G8">
        <f>SUM(C8:F8)</f>
        <v>0.13870000000000002</v>
      </c>
      <c r="L8" s="10"/>
      <c r="M8" s="28" t="s">
        <v>26</v>
      </c>
      <c r="N8" s="28"/>
      <c r="O8" s="28"/>
      <c r="P8" s="28"/>
      <c r="Q8" s="29"/>
    </row>
    <row r="9" spans="1:17" x14ac:dyDescent="0.25">
      <c r="A9" t="s">
        <v>9</v>
      </c>
      <c r="B9" s="1">
        <v>0.2</v>
      </c>
      <c r="L9" s="12" t="s">
        <v>27</v>
      </c>
      <c r="M9" s="5">
        <v>0.2</v>
      </c>
      <c r="N9" s="6"/>
      <c r="O9" s="6"/>
      <c r="P9" s="6"/>
      <c r="Q9" s="13"/>
    </row>
    <row r="10" spans="1:17" x14ac:dyDescent="0.25">
      <c r="A10" t="s">
        <v>13</v>
      </c>
      <c r="B10">
        <f>B4*B9</f>
        <v>1.8</v>
      </c>
      <c r="L10" s="12" t="s">
        <v>24</v>
      </c>
      <c r="M10" s="6"/>
      <c r="N10" s="5">
        <v>0.05</v>
      </c>
      <c r="O10" s="6"/>
      <c r="P10" s="6"/>
      <c r="Q10" s="13"/>
    </row>
    <row r="11" spans="1:17" ht="15.75" thickBot="1" x14ac:dyDescent="0.3">
      <c r="A11" t="s">
        <v>5</v>
      </c>
      <c r="C11" s="1">
        <v>0.05</v>
      </c>
      <c r="L11" s="16" t="s">
        <v>7</v>
      </c>
      <c r="M11" s="17"/>
      <c r="N11" s="17"/>
      <c r="O11" s="18">
        <v>0.2</v>
      </c>
      <c r="P11" s="18">
        <v>0.39</v>
      </c>
      <c r="Q11" s="19">
        <v>0.41</v>
      </c>
    </row>
    <row r="12" spans="1:17" x14ac:dyDescent="0.25">
      <c r="A12" t="s">
        <v>7</v>
      </c>
      <c r="D12" s="1">
        <v>0.2</v>
      </c>
      <c r="E12" s="1">
        <v>0.39</v>
      </c>
      <c r="F12" s="1">
        <v>0.41</v>
      </c>
      <c r="I12">
        <f>SUM(D12:F12)</f>
        <v>1</v>
      </c>
    </row>
    <row r="13" spans="1:17" x14ac:dyDescent="0.25">
      <c r="A13" t="s">
        <v>6</v>
      </c>
      <c r="C13">
        <f>1/C11</f>
        <v>20</v>
      </c>
      <c r="D13">
        <f>($C$13+1)*D12</f>
        <v>4.2</v>
      </c>
      <c r="E13">
        <f>($C$13+1)*E12</f>
        <v>8.19</v>
      </c>
      <c r="F13">
        <f>($C$13+1)*F12</f>
        <v>8.61</v>
      </c>
      <c r="I13">
        <f>SUM(D13:F13)</f>
        <v>21</v>
      </c>
    </row>
    <row r="14" spans="1:17" x14ac:dyDescent="0.25">
      <c r="A14" t="s">
        <v>8</v>
      </c>
      <c r="C14">
        <f>C13*C2</f>
        <v>0.08</v>
      </c>
      <c r="D14">
        <f>D13*D2</f>
        <v>2.9400000000000003E-2</v>
      </c>
      <c r="E14">
        <f>E13*E2</f>
        <v>7.3709999999999984E-2</v>
      </c>
      <c r="F14">
        <f>F13*F2</f>
        <v>8.6099999999999996E-2</v>
      </c>
      <c r="G14">
        <f>SUM(C14:F14)</f>
        <v>0.26921</v>
      </c>
    </row>
    <row r="16" spans="1:17" x14ac:dyDescent="0.25">
      <c r="A16" t="s">
        <v>11</v>
      </c>
      <c r="C16">
        <f>$B$4*C8</f>
        <v>0.45</v>
      </c>
      <c r="D16">
        <f t="shared" ref="D16:F16" si="0">$B$4*D8</f>
        <v>0.57960000000000012</v>
      </c>
      <c r="E16">
        <f t="shared" si="0"/>
        <v>0.21869999999999998</v>
      </c>
      <c r="F16">
        <f t="shared" si="0"/>
        <v>0</v>
      </c>
    </row>
    <row r="17" spans="1:7" ht="15.75" thickBot="1" x14ac:dyDescent="0.3">
      <c r="A17" t="s">
        <v>12</v>
      </c>
      <c r="C17">
        <f>$B$10*C14</f>
        <v>0.14400000000000002</v>
      </c>
      <c r="D17">
        <f>$B$10*D14</f>
        <v>5.2920000000000009E-2</v>
      </c>
      <c r="E17">
        <f t="shared" ref="E17:F17" si="1">$B$10*E14</f>
        <v>0.13267799999999996</v>
      </c>
      <c r="F17">
        <f t="shared" si="1"/>
        <v>0.15498000000000001</v>
      </c>
    </row>
    <row r="18" spans="1:7" ht="15.75" thickBot="1" x14ac:dyDescent="0.3">
      <c r="A18" t="s">
        <v>14</v>
      </c>
      <c r="C18" s="21">
        <f>C16+C17</f>
        <v>0.59400000000000008</v>
      </c>
      <c r="D18" s="22">
        <f t="shared" ref="D18:F18" si="2">D16+D17</f>
        <v>0.63252000000000008</v>
      </c>
      <c r="E18" s="22">
        <f t="shared" si="2"/>
        <v>0.35137799999999997</v>
      </c>
      <c r="F18" s="23">
        <f t="shared" si="2"/>
        <v>0.15498000000000001</v>
      </c>
    </row>
    <row r="19" spans="1:7" ht="15.75" thickBot="1" x14ac:dyDescent="0.3">
      <c r="A19" t="s">
        <v>22</v>
      </c>
      <c r="B19" s="20">
        <f>B4/D18</f>
        <v>14.228799089356857</v>
      </c>
      <c r="G19" s="2" t="s">
        <v>21</v>
      </c>
    </row>
    <row r="20" spans="1:7" ht="15.75" thickBot="1" x14ac:dyDescent="0.3">
      <c r="A20" t="s">
        <v>15</v>
      </c>
      <c r="C20">
        <f>C8/(1-C18)</f>
        <v>0.12315270935960594</v>
      </c>
      <c r="D20">
        <f t="shared" ref="D20:F20" si="3">D8/(1-D18)</f>
        <v>0.17524763252421907</v>
      </c>
      <c r="E20">
        <f t="shared" si="3"/>
        <v>3.7464039147608312E-2</v>
      </c>
      <c r="F20">
        <f t="shared" si="3"/>
        <v>0</v>
      </c>
      <c r="G20" s="3">
        <f>SUM(C20:F20)</f>
        <v>0.33586438103143335</v>
      </c>
    </row>
    <row r="21" spans="1:7" ht="15.75" thickBot="1" x14ac:dyDescent="0.3">
      <c r="A21" t="s">
        <v>16</v>
      </c>
      <c r="C21">
        <f>C14/(1-C18)</f>
        <v>0.1970443349753695</v>
      </c>
      <c r="D21">
        <f t="shared" ref="D21:F21" si="4">D14/(1-D18)</f>
        <v>8.0004353978447837E-2</v>
      </c>
      <c r="E21">
        <f t="shared" si="4"/>
        <v>0.11364091874774519</v>
      </c>
      <c r="F21">
        <f t="shared" si="4"/>
        <v>0.1018910795010769</v>
      </c>
      <c r="G21" s="3">
        <f>SUM(C21:F21)</f>
        <v>0.49258068720263942</v>
      </c>
    </row>
    <row r="22" spans="1:7" x14ac:dyDescent="0.25">
      <c r="G22">
        <f>G20+G21</f>
        <v>0.82844506823407271</v>
      </c>
    </row>
    <row r="23" spans="1:7" ht="15.75" thickBot="1" x14ac:dyDescent="0.3">
      <c r="A23" t="s">
        <v>18</v>
      </c>
      <c r="B23">
        <f>(1-C16)/C14</f>
        <v>6.875</v>
      </c>
    </row>
    <row r="24" spans="1:7" ht="15.75" thickBot="1" x14ac:dyDescent="0.3">
      <c r="A24" t="s">
        <v>17</v>
      </c>
      <c r="B24" s="3">
        <f>B23/B4</f>
        <v>0.76388888888888884</v>
      </c>
    </row>
    <row r="26" spans="1:7" ht="15.75" thickBot="1" x14ac:dyDescent="0.3">
      <c r="A26" t="s">
        <v>12</v>
      </c>
      <c r="C26">
        <f>$B$23*C14</f>
        <v>0.55000000000000004</v>
      </c>
      <c r="D26">
        <f t="shared" ref="D26:F26" si="5">$B$23*D14</f>
        <v>0.20212500000000003</v>
      </c>
      <c r="E26">
        <f>$B$23*E14</f>
        <v>0.50675624999999991</v>
      </c>
      <c r="F26">
        <f t="shared" si="5"/>
        <v>0.59193750000000001</v>
      </c>
    </row>
    <row r="27" spans="1:7" ht="15.75" thickBot="1" x14ac:dyDescent="0.3">
      <c r="A27" t="s">
        <v>19</v>
      </c>
      <c r="C27" s="3">
        <f>C16+C26</f>
        <v>1</v>
      </c>
      <c r="D27">
        <f t="shared" ref="D27" si="6">D16+D26</f>
        <v>0.78172500000000011</v>
      </c>
      <c r="E27">
        <f>E16+E26</f>
        <v>0.72545624999999991</v>
      </c>
      <c r="F27">
        <f>F16+F26</f>
        <v>0.59193750000000001</v>
      </c>
    </row>
  </sheetData>
  <mergeCells count="2">
    <mergeCell ref="M3:Q3"/>
    <mergeCell ref="M8:Q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1</vt:lpstr>
      <vt:lpstr>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2016-03-05T12:38:28Z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f584d6d1-f81a-4374-b696-2f65f05bff1d</vt:lpwstr>
  </property>
</Properties>
</file>