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195"/>
  </bookViews>
  <sheets>
    <sheet name="es1" sheetId="3" r:id="rId1"/>
    <sheet name="es2" sheetId="1" r:id="rId2"/>
    <sheet name="es3" sheetId="4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B3" i="4" l="1"/>
  <c r="B4" i="4" l="1"/>
  <c r="D8" i="3"/>
  <c r="D9" i="3"/>
  <c r="D10" i="3"/>
  <c r="C9" i="3"/>
  <c r="C8" i="3"/>
  <c r="B9" i="3"/>
  <c r="B8" i="3"/>
  <c r="C10" i="3"/>
  <c r="B10" i="3"/>
  <c r="A2" i="1" l="1"/>
  <c r="A5" i="1"/>
  <c r="C8" i="1" l="1"/>
  <c r="J24" i="1" l="1"/>
  <c r="J23" i="1"/>
  <c r="J17" i="1"/>
  <c r="J16" i="1"/>
  <c r="H24" i="1"/>
  <c r="E24" i="1"/>
  <c r="H17" i="1"/>
  <c r="E17" i="1"/>
  <c r="F22" i="1"/>
  <c r="F21" i="1"/>
  <c r="G19" i="1"/>
  <c r="G21" i="1" s="1"/>
  <c r="F19" i="1"/>
  <c r="E22" i="1"/>
  <c r="E23" i="1" s="1"/>
  <c r="H16" i="1"/>
  <c r="F16" i="1"/>
  <c r="G16" i="1"/>
  <c r="E16" i="1"/>
  <c r="F15" i="1"/>
  <c r="G15" i="1"/>
  <c r="E15" i="1"/>
  <c r="G14" i="1"/>
  <c r="F14" i="1"/>
  <c r="G12" i="1"/>
  <c r="F12" i="1"/>
  <c r="C9" i="1"/>
  <c r="B9" i="1"/>
  <c r="B8" i="1"/>
  <c r="F23" i="1" l="1"/>
  <c r="G22" i="1"/>
  <c r="G23" i="1" s="1"/>
  <c r="D4" i="1"/>
  <c r="H23" i="1" l="1"/>
</calcChain>
</file>

<file path=xl/sharedStrings.xml><?xml version="1.0" encoding="utf-8"?>
<sst xmlns="http://schemas.openxmlformats.org/spreadsheetml/2006/main" count="60" uniqueCount="46">
  <si>
    <t>costante a</t>
  </si>
  <si>
    <t>miss ratio</t>
  </si>
  <si>
    <t>cache size</t>
  </si>
  <si>
    <t>controllo</t>
  </si>
  <si>
    <t>disco</t>
  </si>
  <si>
    <t>cache</t>
  </si>
  <si>
    <t>I/O msec</t>
  </si>
  <si>
    <t>sev time</t>
  </si>
  <si>
    <t>CPU</t>
  </si>
  <si>
    <t>disco1</t>
  </si>
  <si>
    <t>disco 2</t>
  </si>
  <si>
    <t>serv</t>
  </si>
  <si>
    <t>visite</t>
  </si>
  <si>
    <t>domande</t>
  </si>
  <si>
    <t>utilizzo</t>
  </si>
  <si>
    <t>X</t>
  </si>
  <si>
    <t>resp</t>
  </si>
  <si>
    <t>2 cp</t>
  </si>
  <si>
    <t>max X</t>
  </si>
  <si>
    <t>TR</t>
  </si>
  <si>
    <t>size</t>
  </si>
  <si>
    <t>RAID10</t>
  </si>
  <si>
    <t>RAID5</t>
  </si>
  <si>
    <t>1 guasto perdita dati</t>
  </si>
  <si>
    <t>1 guasto perf read</t>
  </si>
  <si>
    <t>1 guasto perf write</t>
  </si>
  <si>
    <t>1 guasti perdita dati</t>
  </si>
  <si>
    <t>1 guasti perf read</t>
  </si>
  <si>
    <t>1 guasti perf write</t>
  </si>
  <si>
    <t>N</t>
  </si>
  <si>
    <t>perdita</t>
  </si>
  <si>
    <t>TR read</t>
  </si>
  <si>
    <t>TR write</t>
  </si>
  <si>
    <t>RAID0</t>
  </si>
  <si>
    <t>no</t>
  </si>
  <si>
    <t>rallentamento</t>
  </si>
  <si>
    <t>nessun rallentamento</t>
  </si>
  <si>
    <t>forte rallentamento</t>
  </si>
  <si>
    <t>perdota dati</t>
  </si>
  <si>
    <t>rallentamento se RAID1 diversi</t>
  </si>
  <si>
    <t>perdita solo se sullo stesso raid1</t>
  </si>
  <si>
    <t>nessun rallentamento se RAID1 diversi</t>
  </si>
  <si>
    <t>MTTF(D)</t>
  </si>
  <si>
    <t>MTTF tot</t>
  </si>
  <si>
    <t>MTTF (4 dischi)</t>
  </si>
  <si>
    <t>MTTF 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</si>
</sst>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4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0" xfId="0" applyFill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85725</xdr:rowOff>
    </xdr:from>
    <xdr:to>
      <xdr:col>10</xdr:col>
      <xdr:colOff>228600</xdr:colOff>
      <xdr:row>5</xdr:row>
      <xdr:rowOff>161925</xdr:rowOff>
    </xdr:to>
    <xdr:sp macro="" textlink="">
      <xdr:nvSpPr>
        <xdr:cNvPr id="2" name="Rettangolo 1"/>
        <xdr:cNvSpPr/>
      </xdr:nvSpPr>
      <xdr:spPr>
        <a:xfrm>
          <a:off x="5534025" y="657225"/>
          <a:ext cx="790575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CPU</a:t>
          </a:r>
        </a:p>
      </xdr:txBody>
    </xdr:sp>
    <xdr:clientData/>
  </xdr:twoCellAnchor>
  <xdr:twoCellAnchor>
    <xdr:from>
      <xdr:col>10</xdr:col>
      <xdr:colOff>561975</xdr:colOff>
      <xdr:row>3</xdr:row>
      <xdr:rowOff>66675</xdr:rowOff>
    </xdr:from>
    <xdr:to>
      <xdr:col>12</xdr:col>
      <xdr:colOff>133350</xdr:colOff>
      <xdr:row>5</xdr:row>
      <xdr:rowOff>142875</xdr:rowOff>
    </xdr:to>
    <xdr:sp macro="" textlink="">
      <xdr:nvSpPr>
        <xdr:cNvPr id="3" name="Rettangolo 2"/>
        <xdr:cNvSpPr/>
      </xdr:nvSpPr>
      <xdr:spPr>
        <a:xfrm>
          <a:off x="6657975" y="638175"/>
          <a:ext cx="790575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controller</a:t>
          </a:r>
        </a:p>
      </xdr:txBody>
    </xdr:sp>
    <xdr:clientData/>
  </xdr:twoCellAnchor>
  <xdr:twoCellAnchor>
    <xdr:from>
      <xdr:col>12</xdr:col>
      <xdr:colOff>371475</xdr:colOff>
      <xdr:row>3</xdr:row>
      <xdr:rowOff>66675</xdr:rowOff>
    </xdr:from>
    <xdr:to>
      <xdr:col>13</xdr:col>
      <xdr:colOff>552450</xdr:colOff>
      <xdr:row>5</xdr:row>
      <xdr:rowOff>142875</xdr:rowOff>
    </xdr:to>
    <xdr:sp macro="" textlink="">
      <xdr:nvSpPr>
        <xdr:cNvPr id="4" name="Rettangolo 3"/>
        <xdr:cNvSpPr/>
      </xdr:nvSpPr>
      <xdr:spPr>
        <a:xfrm>
          <a:off x="7686675" y="638175"/>
          <a:ext cx="790575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DISK1</a:t>
          </a:r>
        </a:p>
      </xdr:txBody>
    </xdr:sp>
    <xdr:clientData/>
  </xdr:twoCellAnchor>
  <xdr:twoCellAnchor>
    <xdr:from>
      <xdr:col>14</xdr:col>
      <xdr:colOff>276225</xdr:colOff>
      <xdr:row>3</xdr:row>
      <xdr:rowOff>57150</xdr:rowOff>
    </xdr:from>
    <xdr:to>
      <xdr:col>15</xdr:col>
      <xdr:colOff>457200</xdr:colOff>
      <xdr:row>5</xdr:row>
      <xdr:rowOff>133350</xdr:rowOff>
    </xdr:to>
    <xdr:sp macro="" textlink="">
      <xdr:nvSpPr>
        <xdr:cNvPr id="5" name="Rettangolo 4"/>
        <xdr:cNvSpPr/>
      </xdr:nvSpPr>
      <xdr:spPr>
        <a:xfrm>
          <a:off x="8810625" y="628650"/>
          <a:ext cx="790575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DISK2</a:t>
          </a:r>
        </a:p>
      </xdr:txBody>
    </xdr:sp>
    <xdr:clientData/>
  </xdr:twoCellAnchor>
  <xdr:twoCellAnchor>
    <xdr:from>
      <xdr:col>16</xdr:col>
      <xdr:colOff>161925</xdr:colOff>
      <xdr:row>3</xdr:row>
      <xdr:rowOff>66675</xdr:rowOff>
    </xdr:from>
    <xdr:to>
      <xdr:col>17</xdr:col>
      <xdr:colOff>342900</xdr:colOff>
      <xdr:row>5</xdr:row>
      <xdr:rowOff>142875</xdr:rowOff>
    </xdr:to>
    <xdr:sp macro="" textlink="">
      <xdr:nvSpPr>
        <xdr:cNvPr id="6" name="Rettangolo 5"/>
        <xdr:cNvSpPr/>
      </xdr:nvSpPr>
      <xdr:spPr>
        <a:xfrm>
          <a:off x="9915525" y="638175"/>
          <a:ext cx="790575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DISK3</a:t>
          </a:r>
        </a:p>
      </xdr:txBody>
    </xdr:sp>
    <xdr:clientData/>
  </xdr:twoCellAnchor>
  <xdr:twoCellAnchor>
    <xdr:from>
      <xdr:col>10</xdr:col>
      <xdr:colOff>228600</xdr:colOff>
      <xdr:row>4</xdr:row>
      <xdr:rowOff>104775</xdr:rowOff>
    </xdr:from>
    <xdr:to>
      <xdr:col>10</xdr:col>
      <xdr:colOff>561975</xdr:colOff>
      <xdr:row>4</xdr:row>
      <xdr:rowOff>123825</xdr:rowOff>
    </xdr:to>
    <xdr:cxnSp macro="">
      <xdr:nvCxnSpPr>
        <xdr:cNvPr id="8" name="Connettore 2 7"/>
        <xdr:cNvCxnSpPr>
          <a:stCxn id="2" idx="3"/>
          <a:endCxn id="3" idx="1"/>
        </xdr:cNvCxnSpPr>
      </xdr:nvCxnSpPr>
      <xdr:spPr>
        <a:xfrm flipV="1">
          <a:off x="6324600" y="866775"/>
          <a:ext cx="333375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4</xdr:row>
      <xdr:rowOff>104775</xdr:rowOff>
    </xdr:from>
    <xdr:to>
      <xdr:col>12</xdr:col>
      <xdr:colOff>371475</xdr:colOff>
      <xdr:row>4</xdr:row>
      <xdr:rowOff>104775</xdr:rowOff>
    </xdr:to>
    <xdr:cxnSp macro="">
      <xdr:nvCxnSpPr>
        <xdr:cNvPr id="10" name="Connettore 2 9"/>
        <xdr:cNvCxnSpPr>
          <a:stCxn id="3" idx="3"/>
          <a:endCxn id="4" idx="1"/>
        </xdr:cNvCxnSpPr>
      </xdr:nvCxnSpPr>
      <xdr:spPr>
        <a:xfrm>
          <a:off x="7448550" y="866775"/>
          <a:ext cx="238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552450</xdr:colOff>
      <xdr:row>4</xdr:row>
      <xdr:rowOff>95250</xdr:rowOff>
    </xdr:from>
    <xdr:to>
      <xdr:col>14</xdr:col>
      <xdr:colOff>276225</xdr:colOff>
      <xdr:row>4</xdr:row>
      <xdr:rowOff>104775</xdr:rowOff>
    </xdr:to>
    <xdr:cxnSp macro="">
      <xdr:nvCxnSpPr>
        <xdr:cNvPr id="12" name="Connettore 2 11"/>
        <xdr:cNvCxnSpPr>
          <a:stCxn id="4" idx="3"/>
          <a:endCxn id="5" idx="1"/>
        </xdr:cNvCxnSpPr>
      </xdr:nvCxnSpPr>
      <xdr:spPr>
        <a:xfrm flipV="1">
          <a:off x="8477250" y="857250"/>
          <a:ext cx="3333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457200</xdr:colOff>
      <xdr:row>4</xdr:row>
      <xdr:rowOff>95250</xdr:rowOff>
    </xdr:from>
    <xdr:to>
      <xdr:col>16</xdr:col>
      <xdr:colOff>161925</xdr:colOff>
      <xdr:row>4</xdr:row>
      <xdr:rowOff>104775</xdr:rowOff>
    </xdr:to>
    <xdr:cxnSp macro="">
      <xdr:nvCxnSpPr>
        <xdr:cNvPr id="14" name="Connettore 2 13"/>
        <xdr:cNvCxnSpPr>
          <a:stCxn id="5" idx="3"/>
          <a:endCxn id="6" idx="1"/>
        </xdr:cNvCxnSpPr>
      </xdr:nvCxnSpPr>
      <xdr:spPr>
        <a:xfrm>
          <a:off x="9601200" y="857250"/>
          <a:ext cx="3143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B27" sqref="B27"/>
    </sheetView>
  </sheetViews>
  <sheetFormatPr defaultRowHeight="15" x14ac:dyDescent="0.25"/>
  <cols>
    <col min="1" max="1" width="25.85546875" customWidth="1"/>
    <col min="2" max="2" width="23" customWidth="1"/>
    <col min="3" max="4" width="35.5703125" customWidth="1"/>
  </cols>
  <sheetData>
    <row r="2" spans="1:4" x14ac:dyDescent="0.25">
      <c r="A2" t="s">
        <v>19</v>
      </c>
      <c r="B2">
        <v>200</v>
      </c>
    </row>
    <row r="3" spans="1:4" x14ac:dyDescent="0.25">
      <c r="A3" t="s">
        <v>20</v>
      </c>
      <c r="B3">
        <v>500</v>
      </c>
    </row>
    <row r="4" spans="1:4" x14ac:dyDescent="0.25">
      <c r="A4" t="s">
        <v>29</v>
      </c>
      <c r="B4">
        <v>4</v>
      </c>
    </row>
    <row r="7" spans="1:4" x14ac:dyDescent="0.25">
      <c r="B7" t="s">
        <v>33</v>
      </c>
      <c r="C7" t="s">
        <v>21</v>
      </c>
      <c r="D7" t="s">
        <v>22</v>
      </c>
    </row>
    <row r="8" spans="1:4" x14ac:dyDescent="0.25">
      <c r="A8" t="s">
        <v>31</v>
      </c>
      <c r="B8" s="14">
        <f>$B$4*$B$2</f>
        <v>800</v>
      </c>
      <c r="C8" s="14">
        <f>$B$4*$B$2</f>
        <v>800</v>
      </c>
      <c r="D8" s="14">
        <f>(B4-1)*B2</f>
        <v>600</v>
      </c>
    </row>
    <row r="9" spans="1:4" x14ac:dyDescent="0.25">
      <c r="A9" t="s">
        <v>32</v>
      </c>
      <c r="B9" s="14">
        <f>$B$4*$B$2</f>
        <v>800</v>
      </c>
      <c r="C9" s="14">
        <f>C8/2</f>
        <v>400</v>
      </c>
      <c r="D9" s="14">
        <f>(B4-1)*B2</f>
        <v>600</v>
      </c>
    </row>
    <row r="10" spans="1:4" x14ac:dyDescent="0.25">
      <c r="A10" t="s">
        <v>20</v>
      </c>
      <c r="B10" s="14">
        <f>B4*B3</f>
        <v>2000</v>
      </c>
      <c r="C10" s="14">
        <f>B10/2</f>
        <v>1000</v>
      </c>
      <c r="D10" s="14">
        <f>(B4-1)*B3</f>
        <v>1500</v>
      </c>
    </row>
    <row r="11" spans="1:4" x14ac:dyDescent="0.25">
      <c r="A11" t="s">
        <v>23</v>
      </c>
      <c r="B11" s="14" t="s">
        <v>30</v>
      </c>
      <c r="C11" s="14" t="s">
        <v>34</v>
      </c>
      <c r="D11" s="14" t="s">
        <v>34</v>
      </c>
    </row>
    <row r="12" spans="1:4" x14ac:dyDescent="0.25">
      <c r="A12" t="s">
        <v>24</v>
      </c>
      <c r="B12" s="14"/>
      <c r="C12" s="14" t="s">
        <v>35</v>
      </c>
      <c r="D12" s="14" t="s">
        <v>37</v>
      </c>
    </row>
    <row r="13" spans="1:4" x14ac:dyDescent="0.25">
      <c r="A13" t="s">
        <v>25</v>
      </c>
      <c r="B13" s="14"/>
      <c r="C13" s="14" t="s">
        <v>36</v>
      </c>
      <c r="D13" s="14" t="s">
        <v>36</v>
      </c>
    </row>
    <row r="14" spans="1:4" x14ac:dyDescent="0.25">
      <c r="A14" t="s">
        <v>26</v>
      </c>
      <c r="B14" s="14" t="s">
        <v>30</v>
      </c>
      <c r="C14" s="14" t="s">
        <v>40</v>
      </c>
      <c r="D14" s="14" t="s">
        <v>38</v>
      </c>
    </row>
    <row r="15" spans="1:4" x14ac:dyDescent="0.25">
      <c r="A15" t="s">
        <v>27</v>
      </c>
      <c r="B15" s="14"/>
      <c r="C15" s="14" t="s">
        <v>39</v>
      </c>
      <c r="D15" s="14"/>
    </row>
    <row r="16" spans="1:4" x14ac:dyDescent="0.25">
      <c r="A16" t="s">
        <v>28</v>
      </c>
      <c r="B16" s="14"/>
      <c r="C16" s="14" t="s">
        <v>41</v>
      </c>
      <c r="D16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activeCell="C31" sqref="C31"/>
    </sheetView>
  </sheetViews>
  <sheetFormatPr defaultRowHeight="15" x14ac:dyDescent="0.25"/>
  <cols>
    <col min="1" max="1" width="9.5703125" bestFit="1" customWidth="1"/>
    <col min="2" max="2" width="12.5703125" customWidth="1"/>
  </cols>
  <sheetData>
    <row r="1" spans="1:10" x14ac:dyDescent="0.25">
      <c r="A1" s="1" t="s">
        <v>0</v>
      </c>
      <c r="B1" s="2"/>
      <c r="C1" s="2"/>
      <c r="D1" s="3"/>
    </row>
    <row r="2" spans="1:10" x14ac:dyDescent="0.25">
      <c r="A2" s="4">
        <f>B4/(1/A4-1)</f>
        <v>4</v>
      </c>
      <c r="B2" s="5"/>
      <c r="C2" s="5"/>
      <c r="D2" s="6"/>
    </row>
    <row r="3" spans="1:10" x14ac:dyDescent="0.25">
      <c r="A3" s="7" t="s">
        <v>1</v>
      </c>
      <c r="B3" s="8" t="s">
        <v>2</v>
      </c>
      <c r="C3" s="5"/>
      <c r="D3" s="6" t="s">
        <v>3</v>
      </c>
    </row>
    <row r="4" spans="1:10" x14ac:dyDescent="0.25">
      <c r="A4" s="17">
        <v>0.1</v>
      </c>
      <c r="B4" s="18">
        <v>36</v>
      </c>
      <c r="C4" s="5"/>
      <c r="D4" s="6">
        <f>A2/(B4+A2)</f>
        <v>0.1</v>
      </c>
      <c r="E4" s="21" t="s">
        <v>6</v>
      </c>
      <c r="F4" s="22"/>
    </row>
    <row r="5" spans="1:10" ht="15.75" thickBot="1" x14ac:dyDescent="0.3">
      <c r="A5" s="9">
        <f>A2/(B5+A2)</f>
        <v>0.05</v>
      </c>
      <c r="B5" s="19">
        <v>76</v>
      </c>
      <c r="C5" s="10"/>
      <c r="D5" s="11"/>
      <c r="E5" s="12" t="s">
        <v>4</v>
      </c>
      <c r="F5" s="12" t="s">
        <v>5</v>
      </c>
    </row>
    <row r="6" spans="1:10" x14ac:dyDescent="0.25">
      <c r="E6" s="20">
        <v>18</v>
      </c>
      <c r="F6" s="20">
        <v>3</v>
      </c>
    </row>
    <row r="7" spans="1:10" x14ac:dyDescent="0.25">
      <c r="B7" t="s">
        <v>2</v>
      </c>
      <c r="C7" t="s">
        <v>7</v>
      </c>
    </row>
    <row r="8" spans="1:10" x14ac:dyDescent="0.25">
      <c r="B8">
        <f>B4</f>
        <v>36</v>
      </c>
      <c r="C8">
        <f>A4*$E$6+(1-A4)*$F$6</f>
        <v>4.5</v>
      </c>
    </row>
    <row r="9" spans="1:10" x14ac:dyDescent="0.25">
      <c r="B9">
        <f>B5</f>
        <v>76</v>
      </c>
      <c r="C9">
        <f>A5*$E$6+(1-A5)*$F$6</f>
        <v>3.7499999999999996</v>
      </c>
    </row>
    <row r="11" spans="1:10" x14ac:dyDescent="0.25">
      <c r="B11" s="13" t="s">
        <v>15</v>
      </c>
      <c r="E11" t="s">
        <v>8</v>
      </c>
      <c r="F11" t="s">
        <v>9</v>
      </c>
      <c r="G11" t="s">
        <v>10</v>
      </c>
    </row>
    <row r="12" spans="1:10" x14ac:dyDescent="0.25">
      <c r="B12" s="20">
        <v>12</v>
      </c>
      <c r="D12" t="s">
        <v>11</v>
      </c>
      <c r="F12">
        <f>$C$8/1000</f>
        <v>4.4999999999999997E-3</v>
      </c>
      <c r="G12">
        <f>$C$8/1000</f>
        <v>4.4999999999999997E-3</v>
      </c>
    </row>
    <row r="13" spans="1:10" x14ac:dyDescent="0.25">
      <c r="D13" t="s">
        <v>12</v>
      </c>
      <c r="F13" s="20">
        <v>15</v>
      </c>
      <c r="G13" s="20">
        <v>12</v>
      </c>
    </row>
    <row r="14" spans="1:10" x14ac:dyDescent="0.25">
      <c r="D14" t="s">
        <v>13</v>
      </c>
      <c r="E14" s="20">
        <v>7.4999999999999997E-2</v>
      </c>
      <c r="F14">
        <f>F12*F13</f>
        <v>6.7499999999999991E-2</v>
      </c>
      <c r="G14">
        <f>G12*G13</f>
        <v>5.3999999999999992E-2</v>
      </c>
    </row>
    <row r="15" spans="1:10" x14ac:dyDescent="0.25">
      <c r="D15" t="s">
        <v>14</v>
      </c>
      <c r="E15" s="14">
        <f>$B$12*E14</f>
        <v>0.89999999999999991</v>
      </c>
      <c r="F15" s="15">
        <f t="shared" ref="F15:G15" si="0">$B$12*F14</f>
        <v>0.80999999999999983</v>
      </c>
      <c r="G15">
        <f t="shared" si="0"/>
        <v>0.64799999999999991</v>
      </c>
      <c r="J15" t="s">
        <v>18</v>
      </c>
    </row>
    <row r="16" spans="1:10" x14ac:dyDescent="0.25">
      <c r="D16" t="s">
        <v>16</v>
      </c>
      <c r="E16">
        <f>E14/(1-E15)</f>
        <v>0.74999999999999933</v>
      </c>
      <c r="F16">
        <f t="shared" ref="F16:G16" si="1">F14/(1-F15)</f>
        <v>0.3552631578947365</v>
      </c>
      <c r="G16">
        <f t="shared" si="1"/>
        <v>0.15340909090909086</v>
      </c>
      <c r="H16">
        <f>SUM(E16:G16)</f>
        <v>1.2586722488038267</v>
      </c>
      <c r="J16" s="16">
        <f>B12/E15</f>
        <v>13.333333333333334</v>
      </c>
    </row>
    <row r="17" spans="4:10" x14ac:dyDescent="0.25">
      <c r="D17" t="s">
        <v>17</v>
      </c>
      <c r="E17">
        <f>E14/(1-E15*E15)</f>
        <v>0.39473684210526278</v>
      </c>
      <c r="H17">
        <f>SUM(E17,F16:G16)</f>
        <v>0.90340909090909016</v>
      </c>
      <c r="J17" s="15">
        <f>B12/F15</f>
        <v>14.814814814814818</v>
      </c>
    </row>
    <row r="18" spans="4:10" x14ac:dyDescent="0.25">
      <c r="E18" t="s">
        <v>8</v>
      </c>
      <c r="F18" t="s">
        <v>9</v>
      </c>
      <c r="G18" t="s">
        <v>10</v>
      </c>
    </row>
    <row r="19" spans="4:10" x14ac:dyDescent="0.25">
      <c r="D19" t="s">
        <v>11</v>
      </c>
      <c r="F19">
        <f>$C$9/1000</f>
        <v>3.7499999999999994E-3</v>
      </c>
      <c r="G19">
        <f>$C$9/1000</f>
        <v>3.7499999999999994E-3</v>
      </c>
    </row>
    <row r="20" spans="4:10" x14ac:dyDescent="0.25">
      <c r="D20" t="s">
        <v>12</v>
      </c>
      <c r="F20">
        <v>15</v>
      </c>
      <c r="G20">
        <v>12</v>
      </c>
    </row>
    <row r="21" spans="4:10" x14ac:dyDescent="0.25">
      <c r="D21" t="s">
        <v>13</v>
      </c>
      <c r="E21">
        <v>7.4999999999999997E-2</v>
      </c>
      <c r="F21">
        <f>F19*F20</f>
        <v>5.6249999999999994E-2</v>
      </c>
      <c r="G21">
        <f>G19*G20</f>
        <v>4.4999999999999991E-2</v>
      </c>
    </row>
    <row r="22" spans="4:10" x14ac:dyDescent="0.25">
      <c r="D22" t="s">
        <v>14</v>
      </c>
      <c r="E22" s="16">
        <f>$B$12*E21</f>
        <v>0.89999999999999991</v>
      </c>
      <c r="F22" s="15">
        <f>$B$12*F21</f>
        <v>0.67499999999999993</v>
      </c>
      <c r="G22">
        <f t="shared" ref="G22" si="2">$B$12*G21</f>
        <v>0.53999999999999992</v>
      </c>
    </row>
    <row r="23" spans="4:10" x14ac:dyDescent="0.25">
      <c r="D23" t="s">
        <v>16</v>
      </c>
      <c r="E23">
        <f>E21/(1-E22)</f>
        <v>0.74999999999999933</v>
      </c>
      <c r="F23">
        <f t="shared" ref="F23" si="3">F21/(1-F22)</f>
        <v>0.17307692307692302</v>
      </c>
      <c r="G23">
        <f t="shared" ref="G23" si="4">G21/(1-G22)</f>
        <v>9.7826086956521702E-2</v>
      </c>
      <c r="H23">
        <f>SUM(E23:G23)</f>
        <v>1.020903010033444</v>
      </c>
      <c r="J23" s="16">
        <f>B12/E22</f>
        <v>13.333333333333334</v>
      </c>
    </row>
    <row r="24" spans="4:10" x14ac:dyDescent="0.25">
      <c r="D24" t="s">
        <v>17</v>
      </c>
      <c r="E24">
        <f>E17</f>
        <v>0.39473684210526278</v>
      </c>
      <c r="H24">
        <f>SUM(E24,F23:G23)</f>
        <v>0.66563985213870747</v>
      </c>
      <c r="J24" s="15">
        <f>B12/F22</f>
        <v>17.777777777777779</v>
      </c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5" x14ac:dyDescent="0.25"/>
  <cols>
    <col min="1" max="1" width="20.7109375" customWidth="1"/>
  </cols>
  <sheetData>
    <row r="1" spans="1:2" x14ac:dyDescent="0.25">
      <c r="A1" t="s">
        <v>45</v>
      </c>
      <c r="B1" s="20">
        <v>20000</v>
      </c>
    </row>
    <row r="2" spans="1:2" x14ac:dyDescent="0.25">
      <c r="A2" t="s">
        <v>43</v>
      </c>
      <c r="B2" s="20">
        <v>10000</v>
      </c>
    </row>
    <row r="3" spans="1:2" x14ac:dyDescent="0.25">
      <c r="A3" t="s">
        <v>42</v>
      </c>
      <c r="B3" s="23">
        <f>31*B1*B2/10/(B1-B2)</f>
        <v>62000</v>
      </c>
    </row>
    <row r="4" spans="1:2" x14ac:dyDescent="0.25">
      <c r="A4" t="s">
        <v>44</v>
      </c>
      <c r="B4" s="23">
        <f>1/(1/20000+4/62000+1/620000)</f>
        <v>8611.1111111111095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es1</vt:lpstr>
      <vt:lpstr>es2</vt:lpstr>
      <vt:lpstr>es3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2015-11-10T09:10:03Z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543275e9-907f-45d5-a1f9-a63ef21e73b0</vt:lpwstr>
  </property>
</Properties>
</file>