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885" activeTab="1"/>
  </bookViews>
  <sheets>
    <sheet name="Es2" sheetId="1" r:id="rId1"/>
    <sheet name="Es3" sheetId="2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</workbook>
</file>

<file path=xl/calcChain.xml><?xml version="1.0" encoding="utf-8"?>
<calcChain xmlns="http://schemas.openxmlformats.org/spreadsheetml/2006/main">
  <c r="J8" i="2" l="1"/>
  <c r="J6" i="2"/>
  <c r="I6" i="2"/>
  <c r="H6" i="2"/>
  <c r="G6" i="2"/>
  <c r="F6" i="2"/>
  <c r="B8" i="2"/>
  <c r="G5" i="2"/>
  <c r="F5" i="2"/>
  <c r="E5" i="2"/>
  <c r="D5" i="2"/>
  <c r="C5" i="2"/>
  <c r="B5" i="2"/>
  <c r="D11" i="1" l="1"/>
  <c r="G6" i="1"/>
  <c r="C20" i="1" l="1"/>
  <c r="C21" i="1" s="1"/>
  <c r="H5" i="1"/>
  <c r="E5" i="1"/>
  <c r="F5" i="1"/>
  <c r="G5" i="1"/>
  <c r="D5" i="1"/>
  <c r="B18" i="1" l="1"/>
  <c r="E10" i="1"/>
  <c r="F10" i="1" s="1"/>
  <c r="G10" i="1" s="1"/>
  <c r="D6" i="1"/>
  <c r="D7" i="1" s="1"/>
  <c r="E6" i="1"/>
  <c r="E7" i="1" s="1"/>
  <c r="F6" i="1"/>
  <c r="F7" i="1" s="1"/>
  <c r="G7" i="1"/>
  <c r="C6" i="1"/>
  <c r="H6" i="1" s="1"/>
  <c r="C7" i="1" l="1"/>
  <c r="H7" i="1"/>
  <c r="C12" i="1"/>
  <c r="E4" i="1"/>
  <c r="F4" i="1"/>
  <c r="G4" i="1"/>
  <c r="D4" i="1"/>
  <c r="H4" i="1" l="1"/>
  <c r="C13" i="1"/>
  <c r="C19" i="1"/>
  <c r="D9" i="1" l="1"/>
  <c r="D12" i="1" s="1"/>
  <c r="E12" i="1" s="1"/>
  <c r="F12" i="1" s="1"/>
  <c r="G12" i="1" s="1"/>
  <c r="E11" i="1"/>
  <c r="F11" i="1" s="1"/>
  <c r="G11" i="1" s="1"/>
  <c r="C26" i="1"/>
  <c r="C23" i="1" s="1"/>
  <c r="C27" i="1" s="1"/>
  <c r="C28" i="1" s="1"/>
  <c r="C16" i="1"/>
  <c r="C14" i="1"/>
  <c r="D13" i="1" l="1"/>
  <c r="D21" i="1" s="1"/>
  <c r="H12" i="1"/>
  <c r="H11" i="1"/>
  <c r="E21" i="1" l="1"/>
  <c r="F21" i="1" s="1"/>
  <c r="G21" i="1" s="1"/>
  <c r="H21" i="1" s="1"/>
  <c r="E13" i="1"/>
  <c r="F13" i="1" s="1"/>
  <c r="G13" i="1" s="1"/>
  <c r="H13" i="1" l="1"/>
</calcChain>
</file>

<file path=xl/sharedStrings.xml><?xml version="1.0" encoding="utf-8"?>
<sst xmlns="http://schemas.openxmlformats.org/spreadsheetml/2006/main" count="50" uniqueCount="35">
  <si>
    <t>CPU</t>
  </si>
  <si>
    <t>Disco1</t>
  </si>
  <si>
    <t>Disco2</t>
  </si>
  <si>
    <t>Disco3</t>
  </si>
  <si>
    <t>Disco4</t>
  </si>
  <si>
    <t>Utilizzo</t>
  </si>
  <si>
    <t>X</t>
  </si>
  <si>
    <t>serv</t>
  </si>
  <si>
    <t>D</t>
  </si>
  <si>
    <t>R</t>
  </si>
  <si>
    <t>wait</t>
  </si>
  <si>
    <t>(wait)</t>
  </si>
  <si>
    <t>(+2%)</t>
  </si>
  <si>
    <t>S</t>
  </si>
  <si>
    <t>serv time</t>
  </si>
  <si>
    <t>Visite</t>
  </si>
  <si>
    <t>P</t>
  </si>
  <si>
    <t>Q</t>
  </si>
  <si>
    <t>v</t>
  </si>
  <si>
    <t>XMAX AS</t>
  </si>
  <si>
    <t>XMAX</t>
  </si>
  <si>
    <t>MTTF</t>
  </si>
  <si>
    <t>AS1</t>
  </si>
  <si>
    <t>AS2</t>
  </si>
  <si>
    <t>LB</t>
  </si>
  <si>
    <t>DB1</t>
  </si>
  <si>
    <t>DB2</t>
  </si>
  <si>
    <t>WS</t>
  </si>
  <si>
    <t>t</t>
  </si>
  <si>
    <t>Rdb</t>
  </si>
  <si>
    <t>TOT</t>
  </si>
  <si>
    <t>DB</t>
  </si>
  <si>
    <t>AS</t>
  </si>
  <si>
    <t>h</t>
  </si>
  <si>
    <t>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</si>
</sst>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0" fillId="2" borderId="1" xfId="0" applyFill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4" borderId="0" xfId="0" applyFill="1"/>
    <xf numFmtId="0" fontId="0" fillId="5" borderId="0" xfId="0" applyFill="1"/>
  </cellXfs>
  <cellStyles count="1">
    <cellStyle name="Normale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2</xdr:row>
      <xdr:rowOff>0</xdr:rowOff>
    </xdr:from>
    <xdr:to>
      <xdr:col>11</xdr:col>
      <xdr:colOff>371475</xdr:colOff>
      <xdr:row>3</xdr:row>
      <xdr:rowOff>85725</xdr:rowOff>
    </xdr:to>
    <xdr:sp macro="" textlink="">
      <xdr:nvSpPr>
        <xdr:cNvPr id="2" name="Rettangolo 1"/>
        <xdr:cNvSpPr/>
      </xdr:nvSpPr>
      <xdr:spPr>
        <a:xfrm>
          <a:off x="6591300" y="381000"/>
          <a:ext cx="48577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WS</a:t>
          </a:r>
        </a:p>
      </xdr:txBody>
    </xdr:sp>
    <xdr:clientData/>
  </xdr:twoCellAnchor>
  <xdr:twoCellAnchor>
    <xdr:from>
      <xdr:col>12</xdr:col>
      <xdr:colOff>104775</xdr:colOff>
      <xdr:row>0</xdr:row>
      <xdr:rowOff>180975</xdr:rowOff>
    </xdr:from>
    <xdr:to>
      <xdr:col>12</xdr:col>
      <xdr:colOff>590550</xdr:colOff>
      <xdr:row>2</xdr:row>
      <xdr:rowOff>76200</xdr:rowOff>
    </xdr:to>
    <xdr:sp macro="" textlink="">
      <xdr:nvSpPr>
        <xdr:cNvPr id="3" name="Rettangolo 2"/>
        <xdr:cNvSpPr/>
      </xdr:nvSpPr>
      <xdr:spPr>
        <a:xfrm>
          <a:off x="7419975" y="180975"/>
          <a:ext cx="48577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APP1</a:t>
          </a:r>
        </a:p>
      </xdr:txBody>
    </xdr:sp>
    <xdr:clientData/>
  </xdr:twoCellAnchor>
  <xdr:twoCellAnchor>
    <xdr:from>
      <xdr:col>12</xdr:col>
      <xdr:colOff>133350</xdr:colOff>
      <xdr:row>3</xdr:row>
      <xdr:rowOff>161925</xdr:rowOff>
    </xdr:from>
    <xdr:to>
      <xdr:col>13</xdr:col>
      <xdr:colOff>9525</xdr:colOff>
      <xdr:row>5</xdr:row>
      <xdr:rowOff>57150</xdr:rowOff>
    </xdr:to>
    <xdr:sp macro="" textlink="">
      <xdr:nvSpPr>
        <xdr:cNvPr id="4" name="Rettangolo 3"/>
        <xdr:cNvSpPr/>
      </xdr:nvSpPr>
      <xdr:spPr>
        <a:xfrm>
          <a:off x="7448550" y="733425"/>
          <a:ext cx="48577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APP2</a:t>
          </a:r>
        </a:p>
      </xdr:txBody>
    </xdr:sp>
    <xdr:clientData/>
  </xdr:twoCellAnchor>
  <xdr:twoCellAnchor>
    <xdr:from>
      <xdr:col>13</xdr:col>
      <xdr:colOff>257175</xdr:colOff>
      <xdr:row>2</xdr:row>
      <xdr:rowOff>19050</xdr:rowOff>
    </xdr:from>
    <xdr:to>
      <xdr:col>14</xdr:col>
      <xdr:colOff>133350</xdr:colOff>
      <xdr:row>3</xdr:row>
      <xdr:rowOff>104775</xdr:rowOff>
    </xdr:to>
    <xdr:sp macro="" textlink="">
      <xdr:nvSpPr>
        <xdr:cNvPr id="5" name="Rettangolo 4"/>
        <xdr:cNvSpPr/>
      </xdr:nvSpPr>
      <xdr:spPr>
        <a:xfrm>
          <a:off x="8181975" y="400050"/>
          <a:ext cx="48577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LB</a:t>
          </a:r>
        </a:p>
      </xdr:txBody>
    </xdr:sp>
    <xdr:clientData/>
  </xdr:twoCellAnchor>
  <xdr:twoCellAnchor>
    <xdr:from>
      <xdr:col>15</xdr:col>
      <xdr:colOff>47625</xdr:colOff>
      <xdr:row>1</xdr:row>
      <xdr:rowOff>19050</xdr:rowOff>
    </xdr:from>
    <xdr:to>
      <xdr:col>15</xdr:col>
      <xdr:colOff>533400</xdr:colOff>
      <xdr:row>2</xdr:row>
      <xdr:rowOff>104775</xdr:rowOff>
    </xdr:to>
    <xdr:sp macro="" textlink="">
      <xdr:nvSpPr>
        <xdr:cNvPr id="6" name="Rettangolo 5"/>
        <xdr:cNvSpPr/>
      </xdr:nvSpPr>
      <xdr:spPr>
        <a:xfrm>
          <a:off x="9191625" y="209550"/>
          <a:ext cx="48577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DB1</a:t>
          </a:r>
        </a:p>
      </xdr:txBody>
    </xdr:sp>
    <xdr:clientData/>
  </xdr:twoCellAnchor>
  <xdr:twoCellAnchor>
    <xdr:from>
      <xdr:col>15</xdr:col>
      <xdr:colOff>47625</xdr:colOff>
      <xdr:row>3</xdr:row>
      <xdr:rowOff>142875</xdr:rowOff>
    </xdr:from>
    <xdr:to>
      <xdr:col>15</xdr:col>
      <xdr:colOff>533400</xdr:colOff>
      <xdr:row>5</xdr:row>
      <xdr:rowOff>38100</xdr:rowOff>
    </xdr:to>
    <xdr:sp macro="" textlink="">
      <xdr:nvSpPr>
        <xdr:cNvPr id="7" name="Rettangolo 6"/>
        <xdr:cNvSpPr/>
      </xdr:nvSpPr>
      <xdr:spPr>
        <a:xfrm>
          <a:off x="9191625" y="714375"/>
          <a:ext cx="48577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DB2</a:t>
          </a:r>
        </a:p>
        <a:p>
          <a:pPr algn="l"/>
          <a:endParaRPr lang="en-GB" sz="1100"/>
        </a:p>
      </xdr:txBody>
    </xdr:sp>
    <xdr:clientData/>
  </xdr:twoCellAnchor>
  <xdr:twoCellAnchor>
    <xdr:from>
      <xdr:col>11</xdr:col>
      <xdr:colOff>371475</xdr:colOff>
      <xdr:row>1</xdr:row>
      <xdr:rowOff>128588</xdr:rowOff>
    </xdr:from>
    <xdr:to>
      <xdr:col>12</xdr:col>
      <xdr:colOff>104775</xdr:colOff>
      <xdr:row>2</xdr:row>
      <xdr:rowOff>138113</xdr:rowOff>
    </xdr:to>
    <xdr:cxnSp macro="">
      <xdr:nvCxnSpPr>
        <xdr:cNvPr id="9" name="Connettore 2 8"/>
        <xdr:cNvCxnSpPr>
          <a:stCxn id="2" idx="3"/>
          <a:endCxn id="3" idx="1"/>
        </xdr:cNvCxnSpPr>
      </xdr:nvCxnSpPr>
      <xdr:spPr>
        <a:xfrm flipV="1">
          <a:off x="7077075" y="319088"/>
          <a:ext cx="342900" cy="200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371475</xdr:colOff>
      <xdr:row>2</xdr:row>
      <xdr:rowOff>138113</xdr:rowOff>
    </xdr:from>
    <xdr:to>
      <xdr:col>12</xdr:col>
      <xdr:colOff>133350</xdr:colOff>
      <xdr:row>4</xdr:row>
      <xdr:rowOff>109538</xdr:rowOff>
    </xdr:to>
    <xdr:cxnSp macro="">
      <xdr:nvCxnSpPr>
        <xdr:cNvPr id="10" name="Connettore 2 9"/>
        <xdr:cNvCxnSpPr>
          <a:stCxn id="2" idx="3"/>
          <a:endCxn id="4" idx="1"/>
        </xdr:cNvCxnSpPr>
      </xdr:nvCxnSpPr>
      <xdr:spPr>
        <a:xfrm>
          <a:off x="7077075" y="519113"/>
          <a:ext cx="371475" cy="3524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590550</xdr:colOff>
      <xdr:row>1</xdr:row>
      <xdr:rowOff>128588</xdr:rowOff>
    </xdr:from>
    <xdr:to>
      <xdr:col>13</xdr:col>
      <xdr:colOff>257175</xdr:colOff>
      <xdr:row>2</xdr:row>
      <xdr:rowOff>157163</xdr:rowOff>
    </xdr:to>
    <xdr:cxnSp macro="">
      <xdr:nvCxnSpPr>
        <xdr:cNvPr id="13" name="Connettore 2 12"/>
        <xdr:cNvCxnSpPr>
          <a:stCxn id="3" idx="3"/>
          <a:endCxn id="5" idx="1"/>
        </xdr:cNvCxnSpPr>
      </xdr:nvCxnSpPr>
      <xdr:spPr>
        <a:xfrm>
          <a:off x="7905750" y="319088"/>
          <a:ext cx="276225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2</xdr:row>
      <xdr:rowOff>157163</xdr:rowOff>
    </xdr:from>
    <xdr:to>
      <xdr:col>13</xdr:col>
      <xdr:colOff>257175</xdr:colOff>
      <xdr:row>4</xdr:row>
      <xdr:rowOff>109538</xdr:rowOff>
    </xdr:to>
    <xdr:cxnSp macro="">
      <xdr:nvCxnSpPr>
        <xdr:cNvPr id="16" name="Connettore 2 15"/>
        <xdr:cNvCxnSpPr>
          <a:stCxn id="4" idx="3"/>
          <a:endCxn id="5" idx="1"/>
        </xdr:cNvCxnSpPr>
      </xdr:nvCxnSpPr>
      <xdr:spPr>
        <a:xfrm flipV="1">
          <a:off x="7934325" y="538163"/>
          <a:ext cx="247650" cy="3333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133350</xdr:colOff>
      <xdr:row>1</xdr:row>
      <xdr:rowOff>157163</xdr:rowOff>
    </xdr:from>
    <xdr:to>
      <xdr:col>15</xdr:col>
      <xdr:colOff>47625</xdr:colOff>
      <xdr:row>2</xdr:row>
      <xdr:rowOff>157163</xdr:rowOff>
    </xdr:to>
    <xdr:cxnSp macro="">
      <xdr:nvCxnSpPr>
        <xdr:cNvPr id="19" name="Connettore 2 18"/>
        <xdr:cNvCxnSpPr>
          <a:stCxn id="5" idx="3"/>
          <a:endCxn id="6" idx="1"/>
        </xdr:cNvCxnSpPr>
      </xdr:nvCxnSpPr>
      <xdr:spPr>
        <a:xfrm flipV="1">
          <a:off x="8667750" y="347663"/>
          <a:ext cx="523875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133350</xdr:colOff>
      <xdr:row>2</xdr:row>
      <xdr:rowOff>157163</xdr:rowOff>
    </xdr:from>
    <xdr:to>
      <xdr:col>15</xdr:col>
      <xdr:colOff>47625</xdr:colOff>
      <xdr:row>4</xdr:row>
      <xdr:rowOff>90488</xdr:rowOff>
    </xdr:to>
    <xdr:cxnSp macro="">
      <xdr:nvCxnSpPr>
        <xdr:cNvPr id="22" name="Connettore 2 21"/>
        <xdr:cNvCxnSpPr>
          <a:stCxn id="5" idx="3"/>
          <a:endCxn id="7" idx="1"/>
        </xdr:cNvCxnSpPr>
      </xdr:nvCxnSpPr>
      <xdr:spPr>
        <a:xfrm>
          <a:off x="8667750" y="538163"/>
          <a:ext cx="523875" cy="3143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533400</xdr:colOff>
      <xdr:row>2</xdr:row>
      <xdr:rowOff>142876</xdr:rowOff>
    </xdr:from>
    <xdr:to>
      <xdr:col>16</xdr:col>
      <xdr:colOff>419100</xdr:colOff>
      <xdr:row>4</xdr:row>
      <xdr:rowOff>90488</xdr:rowOff>
    </xdr:to>
    <xdr:cxnSp macro="">
      <xdr:nvCxnSpPr>
        <xdr:cNvPr id="25" name="Connettore 2 24"/>
        <xdr:cNvCxnSpPr>
          <a:stCxn id="7" idx="3"/>
        </xdr:cNvCxnSpPr>
      </xdr:nvCxnSpPr>
      <xdr:spPr>
        <a:xfrm flipV="1">
          <a:off x="9677400" y="523876"/>
          <a:ext cx="495300" cy="32861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533400</xdr:colOff>
      <xdr:row>1</xdr:row>
      <xdr:rowOff>157163</xdr:rowOff>
    </xdr:from>
    <xdr:to>
      <xdr:col>16</xdr:col>
      <xdr:colOff>390525</xdr:colOff>
      <xdr:row>2</xdr:row>
      <xdr:rowOff>133351</xdr:rowOff>
    </xdr:to>
    <xdr:cxnSp macro="">
      <xdr:nvCxnSpPr>
        <xdr:cNvPr id="27" name="Connettore 2 26"/>
        <xdr:cNvCxnSpPr>
          <a:stCxn id="6" idx="3"/>
        </xdr:cNvCxnSpPr>
      </xdr:nvCxnSpPr>
      <xdr:spPr>
        <a:xfrm>
          <a:off x="9677400" y="347663"/>
          <a:ext cx="466725" cy="16668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2" workbookViewId="0">
      <selection activeCell="K18" sqref="K18"/>
    </sheetView>
  </sheetViews>
  <sheetFormatPr defaultRowHeight="15" x14ac:dyDescent="0.25"/>
  <cols>
    <col min="8" max="8" width="8.85546875" customWidth="1"/>
  </cols>
  <sheetData>
    <row r="1" spans="1:8" x14ac:dyDescent="0.25">
      <c r="C1" s="8" t="s">
        <v>0</v>
      </c>
      <c r="D1" s="8" t="s">
        <v>1</v>
      </c>
      <c r="E1" s="8" t="s">
        <v>2</v>
      </c>
      <c r="F1" s="8" t="s">
        <v>3</v>
      </c>
      <c r="G1" s="8" t="s">
        <v>4</v>
      </c>
      <c r="H1" s="3" t="s">
        <v>13</v>
      </c>
    </row>
    <row r="2" spans="1:8" x14ac:dyDescent="0.25">
      <c r="A2" s="4" t="s">
        <v>5</v>
      </c>
      <c r="B2" s="5"/>
      <c r="C2" s="6">
        <v>0.87</v>
      </c>
      <c r="D2" s="6">
        <v>0.77</v>
      </c>
      <c r="E2" s="6">
        <v>0.72</v>
      </c>
      <c r="F2" s="6">
        <v>0.85</v>
      </c>
      <c r="G2" s="6">
        <v>0.75</v>
      </c>
    </row>
    <row r="3" spans="1:8" x14ac:dyDescent="0.25">
      <c r="A3" s="4" t="s">
        <v>14</v>
      </c>
      <c r="B3" s="5"/>
      <c r="C3" s="7"/>
      <c r="D3" s="6">
        <v>7.0000000000000001E-3</v>
      </c>
      <c r="E3" s="6">
        <v>6.0000000000000001E-3</v>
      </c>
      <c r="F3" s="6">
        <v>5.0000000000000001E-3</v>
      </c>
      <c r="G3" s="6">
        <v>5.0000000000000001E-3</v>
      </c>
    </row>
    <row r="4" spans="1:8" x14ac:dyDescent="0.25">
      <c r="A4" t="s">
        <v>6</v>
      </c>
      <c r="B4" s="1">
        <v>17</v>
      </c>
      <c r="D4">
        <f>D2/D3</f>
        <v>110</v>
      </c>
      <c r="E4">
        <f t="shared" ref="E4:G4" si="0">E2/E3</f>
        <v>120</v>
      </c>
      <c r="F4">
        <f t="shared" si="0"/>
        <v>170</v>
      </c>
      <c r="G4">
        <f t="shared" si="0"/>
        <v>150</v>
      </c>
      <c r="H4">
        <f>SUM(C4:G4)</f>
        <v>550</v>
      </c>
    </row>
    <row r="5" spans="1:8" x14ac:dyDescent="0.25">
      <c r="A5" t="s">
        <v>15</v>
      </c>
      <c r="D5">
        <f>D4/$B$4</f>
        <v>6.4705882352941178</v>
      </c>
      <c r="E5">
        <f t="shared" ref="E5:G5" si="1">E4/$B$4</f>
        <v>7.0588235294117645</v>
      </c>
      <c r="F5">
        <f t="shared" si="1"/>
        <v>10</v>
      </c>
      <c r="G5">
        <f t="shared" si="1"/>
        <v>8.8235294117647065</v>
      </c>
      <c r="H5">
        <f>SUM(C5:G5)</f>
        <v>32.352941176470594</v>
      </c>
    </row>
    <row r="6" spans="1:8" x14ac:dyDescent="0.25">
      <c r="A6" t="s">
        <v>8</v>
      </c>
      <c r="C6">
        <f>C2/$B$4</f>
        <v>5.1176470588235295E-2</v>
      </c>
      <c r="D6">
        <f>D2/$B$4</f>
        <v>4.5294117647058825E-2</v>
      </c>
      <c r="E6">
        <f>E2/$B$4</f>
        <v>4.2352941176470586E-2</v>
      </c>
      <c r="F6">
        <f>F2/$B$4</f>
        <v>4.9999999999999996E-2</v>
      </c>
      <c r="G6">
        <f>G2/$B$4</f>
        <v>4.4117647058823532E-2</v>
      </c>
      <c r="H6">
        <f>SUM(C6:G6)</f>
        <v>0.23294117647058823</v>
      </c>
    </row>
    <row r="7" spans="1:8" x14ac:dyDescent="0.25">
      <c r="A7" t="s">
        <v>9</v>
      </c>
      <c r="C7">
        <f>C6/(1-C2)</f>
        <v>0.39366515837104071</v>
      </c>
      <c r="D7">
        <f>D6/(1-D2)</f>
        <v>0.19693094629156013</v>
      </c>
      <c r="E7">
        <f>E6/(1-E2)</f>
        <v>0.15126050420168066</v>
      </c>
      <c r="F7">
        <f>F6/(1-F2)</f>
        <v>0.33333333333333326</v>
      </c>
      <c r="G7">
        <f>G6/(1-G2)</f>
        <v>0.17647058823529413</v>
      </c>
      <c r="H7" s="2">
        <f>SUM(C7:G7)</f>
        <v>1.2516605304329089</v>
      </c>
    </row>
    <row r="9" spans="1:8" x14ac:dyDescent="0.25">
      <c r="A9" t="s">
        <v>5</v>
      </c>
      <c r="D9">
        <f>D10*D11</f>
        <v>0.74250000000000005</v>
      </c>
    </row>
    <row r="10" spans="1:8" x14ac:dyDescent="0.25">
      <c r="A10" t="s">
        <v>7</v>
      </c>
      <c r="D10" s="1">
        <v>5.4000000000000003E-3</v>
      </c>
      <c r="E10">
        <f>D10</f>
        <v>5.4000000000000003E-3</v>
      </c>
      <c r="F10">
        <f t="shared" ref="F10:G10" si="2">E10</f>
        <v>5.4000000000000003E-3</v>
      </c>
      <c r="G10">
        <f t="shared" si="2"/>
        <v>5.4000000000000003E-3</v>
      </c>
    </row>
    <row r="11" spans="1:8" x14ac:dyDescent="0.25">
      <c r="A11" t="s">
        <v>6</v>
      </c>
      <c r="B11" s="1">
        <v>17</v>
      </c>
      <c r="D11">
        <f>SUM(D4:G4)/4</f>
        <v>137.5</v>
      </c>
      <c r="E11">
        <f>D11</f>
        <v>137.5</v>
      </c>
      <c r="F11">
        <f t="shared" ref="F11:G11" si="3">E11</f>
        <v>137.5</v>
      </c>
      <c r="G11">
        <f t="shared" si="3"/>
        <v>137.5</v>
      </c>
      <c r="H11">
        <f>SUM(C11:G11)</f>
        <v>550</v>
      </c>
    </row>
    <row r="12" spans="1:8" x14ac:dyDescent="0.25">
      <c r="A12" t="s">
        <v>8</v>
      </c>
      <c r="C12">
        <f>C6</f>
        <v>5.1176470588235295E-2</v>
      </c>
      <c r="D12">
        <f>D9/B11</f>
        <v>4.3676470588235296E-2</v>
      </c>
      <c r="E12">
        <f>D12</f>
        <v>4.3676470588235296E-2</v>
      </c>
      <c r="F12">
        <f t="shared" ref="F12:G12" si="4">E12</f>
        <v>4.3676470588235296E-2</v>
      </c>
      <c r="G12">
        <f t="shared" si="4"/>
        <v>4.3676470588235296E-2</v>
      </c>
      <c r="H12">
        <f>SUM(C12:G12)</f>
        <v>0.22588235294117645</v>
      </c>
    </row>
    <row r="13" spans="1:8" x14ac:dyDescent="0.25">
      <c r="A13" t="s">
        <v>9</v>
      </c>
      <c r="C13" s="1">
        <f>C12/(1-C2)</f>
        <v>0.39366515837104071</v>
      </c>
      <c r="D13">
        <f>D12/(1-D9)</f>
        <v>0.16961736150770992</v>
      </c>
      <c r="E13">
        <f>D13</f>
        <v>0.16961736150770992</v>
      </c>
      <c r="F13">
        <f t="shared" ref="F13:G13" si="5">E13</f>
        <v>0.16961736150770992</v>
      </c>
      <c r="G13">
        <f t="shared" si="5"/>
        <v>0.16961736150770992</v>
      </c>
      <c r="H13" s="2">
        <f>SUM(C13:G13)</f>
        <v>1.0721346044018805</v>
      </c>
    </row>
    <row r="14" spans="1:8" x14ac:dyDescent="0.25">
      <c r="A14" t="s">
        <v>11</v>
      </c>
      <c r="C14" s="1">
        <f>C13-C12</f>
        <v>0.34248868778280539</v>
      </c>
    </row>
    <row r="16" spans="1:8" x14ac:dyDescent="0.25">
      <c r="A16" t="s">
        <v>5</v>
      </c>
      <c r="C16">
        <f>B18*C19/5</f>
        <v>0.88740000000000008</v>
      </c>
    </row>
    <row r="17" spans="1:8" x14ac:dyDescent="0.25">
      <c r="A17" t="s">
        <v>7</v>
      </c>
    </row>
    <row r="18" spans="1:8" x14ac:dyDescent="0.25">
      <c r="A18" t="s">
        <v>6</v>
      </c>
      <c r="B18">
        <f>B11*5</f>
        <v>85</v>
      </c>
    </row>
    <row r="19" spans="1:8" x14ac:dyDescent="0.25">
      <c r="A19" t="s">
        <v>8</v>
      </c>
      <c r="C19" s="2">
        <f>C12*1.02</f>
        <v>5.2200000000000003E-2</v>
      </c>
      <c r="E19" t="s">
        <v>12</v>
      </c>
    </row>
    <row r="20" spans="1:8" x14ac:dyDescent="0.25">
      <c r="A20" t="s">
        <v>10</v>
      </c>
      <c r="C20" s="2">
        <f>C16*(C19/5)/(1-C16)</f>
        <v>8.2277584369449458E-2</v>
      </c>
    </row>
    <row r="21" spans="1:8" x14ac:dyDescent="0.25">
      <c r="A21" t="s">
        <v>9</v>
      </c>
      <c r="C21" s="2">
        <f>C19+C20</f>
        <v>0.13447758436944945</v>
      </c>
      <c r="D21">
        <f>D13</f>
        <v>0.16961736150770992</v>
      </c>
      <c r="E21">
        <f>D21</f>
        <v>0.16961736150770992</v>
      </c>
      <c r="F21">
        <f t="shared" ref="F21:G21" si="6">E21</f>
        <v>0.16961736150770992</v>
      </c>
      <c r="G21">
        <f t="shared" si="6"/>
        <v>0.16961736150770992</v>
      </c>
      <c r="H21" s="2">
        <f>SUM(C21:G21)</f>
        <v>0.81294703040028904</v>
      </c>
    </row>
    <row r="23" spans="1:8" x14ac:dyDescent="0.25">
      <c r="A23" t="s">
        <v>5</v>
      </c>
      <c r="C23">
        <f>(C26/5)*B25</f>
        <v>0.96048000000000011</v>
      </c>
    </row>
    <row r="24" spans="1:8" x14ac:dyDescent="0.25">
      <c r="A24" t="s">
        <v>7</v>
      </c>
    </row>
    <row r="25" spans="1:8" x14ac:dyDescent="0.25">
      <c r="A25" t="s">
        <v>6</v>
      </c>
      <c r="B25">
        <v>92</v>
      </c>
    </row>
    <row r="26" spans="1:8" x14ac:dyDescent="0.25">
      <c r="A26" t="s">
        <v>8</v>
      </c>
      <c r="C26">
        <f>C19</f>
        <v>5.2200000000000003E-2</v>
      </c>
    </row>
    <row r="27" spans="1:8" x14ac:dyDescent="0.25">
      <c r="A27" t="s">
        <v>10</v>
      </c>
      <c r="C27" s="1">
        <f>C23*(C26/5)/(1-C23)</f>
        <v>0.25373004048583075</v>
      </c>
    </row>
    <row r="28" spans="1:8" x14ac:dyDescent="0.25">
      <c r="A28" t="s">
        <v>9</v>
      </c>
      <c r="C28" s="1">
        <f>C26+C27</f>
        <v>0.30593004048583078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K24" sqref="K24"/>
    </sheetView>
  </sheetViews>
  <sheetFormatPr defaultRowHeight="15" x14ac:dyDescent="0.25"/>
  <sheetData>
    <row r="1" spans="1:11" x14ac:dyDescent="0.25">
      <c r="A1" t="s">
        <v>16</v>
      </c>
      <c r="B1" s="9">
        <v>0.3</v>
      </c>
      <c r="E1" t="s">
        <v>19</v>
      </c>
      <c r="F1" s="9">
        <v>10</v>
      </c>
    </row>
    <row r="2" spans="1:11" x14ac:dyDescent="0.25">
      <c r="A2" t="s">
        <v>17</v>
      </c>
      <c r="B2" s="9">
        <v>0.4</v>
      </c>
      <c r="E2" t="s">
        <v>28</v>
      </c>
      <c r="F2" s="9">
        <v>60</v>
      </c>
      <c r="G2" t="s">
        <v>29</v>
      </c>
      <c r="H2">
        <v>0.95</v>
      </c>
    </row>
    <row r="4" spans="1:11" x14ac:dyDescent="0.25">
      <c r="B4" t="s">
        <v>27</v>
      </c>
      <c r="C4" t="s">
        <v>22</v>
      </c>
      <c r="D4" t="s">
        <v>23</v>
      </c>
      <c r="E4" t="s">
        <v>24</v>
      </c>
      <c r="F4" t="s">
        <v>25</v>
      </c>
      <c r="G4" t="s">
        <v>26</v>
      </c>
      <c r="H4" t="s">
        <v>32</v>
      </c>
      <c r="I4" t="s">
        <v>31</v>
      </c>
      <c r="J4" t="s">
        <v>30</v>
      </c>
    </row>
    <row r="5" spans="1:11" x14ac:dyDescent="0.25">
      <c r="A5" t="s">
        <v>18</v>
      </c>
      <c r="B5">
        <f>1/(1-B2)</f>
        <v>1.6666666666666667</v>
      </c>
      <c r="C5">
        <f>B5/2</f>
        <v>0.83333333333333337</v>
      </c>
      <c r="D5">
        <f>B5/2</f>
        <v>0.83333333333333337</v>
      </c>
      <c r="E5" s="10">
        <f>B5*B1</f>
        <v>0.5</v>
      </c>
      <c r="F5">
        <f>E5/2</f>
        <v>0.25</v>
      </c>
      <c r="G5">
        <f>E5/2</f>
        <v>0.25</v>
      </c>
    </row>
    <row r="6" spans="1:11" x14ac:dyDescent="0.25">
      <c r="A6" t="s">
        <v>21</v>
      </c>
      <c r="B6" s="9">
        <v>10000</v>
      </c>
      <c r="C6" s="9">
        <v>5000</v>
      </c>
      <c r="D6" s="9">
        <v>5000</v>
      </c>
      <c r="E6" s="9">
        <v>50000</v>
      </c>
      <c r="F6">
        <f>F2*24/(1-H2)</f>
        <v>28799.999999999975</v>
      </c>
      <c r="G6">
        <f>F6</f>
        <v>28799.999999999975</v>
      </c>
      <c r="H6">
        <f>C6*1.5</f>
        <v>7500</v>
      </c>
      <c r="I6">
        <f>F6*1.5</f>
        <v>43199.999999999964</v>
      </c>
      <c r="J6">
        <f>1/(1/B6+1/E6+1/H6+1/I6)</f>
        <v>3616.8787675820495</v>
      </c>
      <c r="K6" t="s">
        <v>33</v>
      </c>
    </row>
    <row r="8" spans="1:11" x14ac:dyDescent="0.25">
      <c r="A8" t="s">
        <v>20</v>
      </c>
      <c r="B8" s="10">
        <f>F1/C5</f>
        <v>12</v>
      </c>
      <c r="J8" s="10">
        <f>J6/24</f>
        <v>150.70328198258539</v>
      </c>
      <c r="K8" t="s">
        <v>34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Es2</vt:lpstr>
      <vt:lpstr>Es3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2015-08-31T16:59:06Z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91d5b7eb-8eaa-47c6-8f09-f3b23fdcb81c</vt:lpwstr>
  </property>
</Properties>
</file>